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e92a9781ec40b7c/Desktop/IAQS Notes/Probability and Statistics/Project/"/>
    </mc:Choice>
  </mc:AlternateContent>
  <xr:revisionPtr revIDLastSave="120" documentId="8_{FF5622B0-E005-4361-819E-206CB8943CFD}" xr6:coauthVersionLast="47" xr6:coauthVersionMax="47" xr10:uidLastSave="{99BA689D-D6C2-478C-B5F1-CD485BD75B0A}"/>
  <bookViews>
    <workbookView xWindow="-108" yWindow="-108" windowWidth="23256" windowHeight="12456" firstSheet="3" activeTab="7" xr2:uid="{E808E446-C82E-4068-9BED-A10ED7EDF225}"/>
  </bookViews>
  <sheets>
    <sheet name="Group Details" sheetId="12" r:id="rId1"/>
    <sheet name="HDFC Historical Data" sheetId="3" r:id="rId2"/>
    <sheet name="ONGC Historical Data" sheetId="7" r:id="rId3"/>
    <sheet name="SpiceJet Historical Data" sheetId="10" r:id="rId4"/>
    <sheet name="Sharpe Ratio Analysis" sheetId="11" r:id="rId5"/>
    <sheet name="Portfolio Data Inv D" sheetId="13" r:id="rId6"/>
    <sheet name="Portfolio Data Inv E" sheetId="14" r:id="rId7"/>
    <sheet name="Portfolio Data Inv F" sheetId="15" r:id="rId8"/>
  </sheets>
  <externalReferences>
    <externalReference r:id="rId9"/>
  </externalReferences>
  <definedNames>
    <definedName name="HDFC_Adj_Close" localSheetId="5">'[1]HDFC Historical Data'!$G$3:$G$248</definedName>
    <definedName name="HDFC_Adj_Close" localSheetId="6">'[1]HDFC Historical Data'!$G$3:$G$248</definedName>
    <definedName name="HDFC_Adj_Close" localSheetId="7">'[1]HDFC Historical Data'!$G$3:$G$248</definedName>
    <definedName name="HDFC_Adj_Close">'HDFC Historical Data'!$G$3:$G$248</definedName>
    <definedName name="HDFC_Return" localSheetId="5">'[1]HDFC Historical Data'!$K$5:$K$249</definedName>
    <definedName name="HDFC_Return" localSheetId="6">'[1]HDFC Historical Data'!$K$5:$K$249</definedName>
    <definedName name="HDFC_Return" localSheetId="7">'[1]HDFC Historical Data'!$K$5:$K$249</definedName>
    <definedName name="HDFC_Return">'HDFC Historical Data'!$K$5:$K$249</definedName>
    <definedName name="HDFC_Standardized_Data" localSheetId="5">'[1]HDFC Historical Data'!$L$4:$L$249</definedName>
    <definedName name="HDFC_Standardized_Data" localSheetId="6">'[1]HDFC Historical Data'!$L$4:$L$249</definedName>
    <definedName name="HDFC_Standardized_Data" localSheetId="7">'[1]HDFC Historical Data'!$L$4:$L$249</definedName>
    <definedName name="HDFC_Standardized_Data">'HDFC Historical Data'!$L$4:$L$249</definedName>
    <definedName name="ONGC_Adj_Close" localSheetId="5">'[1]ONGC Historical Data'!$G$3:$G$248</definedName>
    <definedName name="ONGC_Adj_Close" localSheetId="6">'[1]ONGC Historical Data'!$G$3:$G$248</definedName>
    <definedName name="ONGC_Adj_Close" localSheetId="7">'[1]ONGC Historical Data'!$G$3:$G$248</definedName>
    <definedName name="ONGC_Adj_Close">'ONGC Historical Data'!$G$3:$G$248</definedName>
    <definedName name="ONGC_Return" localSheetId="5">'[1]ONGC Historical Data'!$L$5:$L$249</definedName>
    <definedName name="ONGC_Return" localSheetId="6">'[1]ONGC Historical Data'!$L$5:$L$249</definedName>
    <definedName name="ONGC_Return" localSheetId="7">'[1]ONGC Historical Data'!$L$5:$L$249</definedName>
    <definedName name="ONGC_Return">'ONGC Historical Data'!$L$5:$L$249</definedName>
    <definedName name="ONGC_Standardized_Data" localSheetId="5">'[1]ONGC Historical Data'!$M$4:$M$249</definedName>
    <definedName name="ONGC_Standardized_Data" localSheetId="6">'[1]ONGC Historical Data'!$M$4:$M$249</definedName>
    <definedName name="ONGC_Standardized_Data" localSheetId="7">'[1]ONGC Historical Data'!$M$4:$M$249</definedName>
    <definedName name="ONGC_Standardized_Data">'ONGC Historical Data'!$M$4:$M$249</definedName>
    <definedName name="return_hdfc">'Portfolio Data Inv D'!$D$3:$D$247</definedName>
    <definedName name="RETURN_ON_ONGC">'Portfolio Data Inv E'!$D$2:$D$247</definedName>
    <definedName name="RETURN_ONGC">'Portfolio Data Inv D'!$E$3:$E$247</definedName>
    <definedName name="RETURN_ONGC_1">'Portfolio Data Inv E'!$D$3:$D$247</definedName>
    <definedName name="RETURN_SPICEJET1">'Portfolio Data Inv E'!$E$3:$E$247</definedName>
    <definedName name="RETURNHDFC">'Portfolio Data Inv F'!$D$3:$D$247</definedName>
    <definedName name="RETURNSPICEJET">'Portfolio Data Inv F'!$E$3:$E$247</definedName>
    <definedName name="SJ_Adj_Close" localSheetId="5">'[1]SpiceJet Historical Data'!$G$3:$G$248</definedName>
    <definedName name="SJ_Adj_Close" localSheetId="6">'[1]SpiceJet Historical Data'!$G$3:$G$248</definedName>
    <definedName name="SJ_Adj_Close" localSheetId="7">'[1]SpiceJet Historical Data'!$G$3:$G$248</definedName>
    <definedName name="SJ_Adj_Close">'SpiceJet Historical Data'!$G$3:$G$248</definedName>
    <definedName name="SJ_Return" localSheetId="5">'[1]SpiceJet Historical Data'!$L$5:$L$249</definedName>
    <definedName name="SJ_Return" localSheetId="6">'[1]SpiceJet Historical Data'!$L$5:$L$249</definedName>
    <definedName name="SJ_Return" localSheetId="7">'[1]SpiceJet Historical Data'!$L$5:$L$249</definedName>
    <definedName name="SJ_Return">'SpiceJet Historical Data'!$L$5:$L$249</definedName>
    <definedName name="SJ_Standardized_Data" localSheetId="5">'[1]SpiceJet Historical Data'!$M$4:$M$249</definedName>
    <definedName name="SJ_Standardized_Data" localSheetId="6">'[1]SpiceJet Historical Data'!$M$4:$M$249</definedName>
    <definedName name="SJ_Standardized_Data" localSheetId="7">'[1]SpiceJet Historical Data'!$M$4:$M$249</definedName>
    <definedName name="SJ_Standardized_Data">'SpiceJet Historical Data'!$M$4:$M$249</definedName>
  </definedNames>
  <calcPr calcId="191029" iterateCount="200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5" l="1"/>
  <c r="E3" i="15"/>
  <c r="D4" i="15"/>
  <c r="E4" i="15"/>
  <c r="D5" i="15"/>
  <c r="E5" i="15"/>
  <c r="D6" i="15"/>
  <c r="I6" i="15" s="1"/>
  <c r="E6" i="15"/>
  <c r="D7" i="15"/>
  <c r="E7" i="15"/>
  <c r="D8" i="15"/>
  <c r="E8" i="15"/>
  <c r="D9" i="15"/>
  <c r="E9" i="15"/>
  <c r="I10" i="15" s="1"/>
  <c r="D10" i="15"/>
  <c r="E10" i="15"/>
  <c r="D11" i="15"/>
  <c r="E11" i="15"/>
  <c r="D12" i="15"/>
  <c r="E12" i="15"/>
  <c r="D13" i="15"/>
  <c r="E13" i="15"/>
  <c r="D14" i="15"/>
  <c r="E14" i="15"/>
  <c r="D15" i="15"/>
  <c r="E15" i="15"/>
  <c r="D16" i="15"/>
  <c r="E16" i="15"/>
  <c r="D17" i="15"/>
  <c r="E17" i="15"/>
  <c r="D18" i="15"/>
  <c r="E18" i="15"/>
  <c r="D19" i="15"/>
  <c r="E19" i="15"/>
  <c r="I19" i="15"/>
  <c r="D20" i="15"/>
  <c r="E20" i="15"/>
  <c r="D21" i="15"/>
  <c r="E21" i="15"/>
  <c r="D22" i="15"/>
  <c r="E22" i="15"/>
  <c r="D23" i="15"/>
  <c r="E23" i="15"/>
  <c r="D24" i="15"/>
  <c r="E24" i="15"/>
  <c r="D25" i="15"/>
  <c r="E25" i="15"/>
  <c r="D26" i="15"/>
  <c r="E26" i="15"/>
  <c r="D27" i="15"/>
  <c r="E27" i="15"/>
  <c r="D28" i="15"/>
  <c r="E28" i="15"/>
  <c r="D29" i="15"/>
  <c r="E29" i="15"/>
  <c r="D30" i="15"/>
  <c r="E30" i="15"/>
  <c r="D31" i="15"/>
  <c r="E31" i="15"/>
  <c r="D32" i="15"/>
  <c r="E32" i="15"/>
  <c r="D33" i="15"/>
  <c r="E33" i="15"/>
  <c r="D34" i="15"/>
  <c r="E34" i="15"/>
  <c r="D35" i="15"/>
  <c r="E35" i="15"/>
  <c r="D36" i="15"/>
  <c r="E36" i="15"/>
  <c r="D37" i="15"/>
  <c r="E37" i="15"/>
  <c r="D38" i="15"/>
  <c r="E38" i="15"/>
  <c r="D39" i="15"/>
  <c r="E39" i="15"/>
  <c r="D40" i="15"/>
  <c r="E40" i="15"/>
  <c r="D41" i="15"/>
  <c r="E41" i="15"/>
  <c r="D42" i="15"/>
  <c r="E42" i="15"/>
  <c r="D43" i="15"/>
  <c r="E43" i="15"/>
  <c r="D44" i="15"/>
  <c r="E44" i="15"/>
  <c r="D45" i="15"/>
  <c r="E45" i="15"/>
  <c r="D46" i="15"/>
  <c r="E46" i="15"/>
  <c r="D47" i="15"/>
  <c r="E47" i="15"/>
  <c r="D48" i="15"/>
  <c r="E48" i="15"/>
  <c r="D49" i="15"/>
  <c r="E49" i="15"/>
  <c r="D50" i="15"/>
  <c r="E50" i="15"/>
  <c r="D51" i="15"/>
  <c r="E51" i="15"/>
  <c r="D52" i="15"/>
  <c r="E52" i="15"/>
  <c r="D53" i="15"/>
  <c r="E53" i="15"/>
  <c r="D54" i="15"/>
  <c r="E54" i="15"/>
  <c r="D55" i="15"/>
  <c r="E55" i="15"/>
  <c r="D56" i="15"/>
  <c r="E56" i="15"/>
  <c r="D57" i="15"/>
  <c r="E57" i="15"/>
  <c r="D58" i="15"/>
  <c r="E58" i="15"/>
  <c r="D59" i="15"/>
  <c r="E59" i="15"/>
  <c r="D60" i="15"/>
  <c r="E60" i="15"/>
  <c r="D61" i="15"/>
  <c r="E61" i="15"/>
  <c r="D62" i="15"/>
  <c r="E62" i="15"/>
  <c r="D63" i="15"/>
  <c r="E63" i="15"/>
  <c r="D64" i="15"/>
  <c r="E64" i="15"/>
  <c r="D65" i="15"/>
  <c r="E65" i="15"/>
  <c r="D66" i="15"/>
  <c r="E66" i="15"/>
  <c r="D67" i="15"/>
  <c r="E67" i="15"/>
  <c r="D68" i="15"/>
  <c r="E68" i="15"/>
  <c r="D69" i="15"/>
  <c r="E69" i="15"/>
  <c r="D70" i="15"/>
  <c r="E70" i="15"/>
  <c r="D71" i="15"/>
  <c r="E71" i="15"/>
  <c r="D72" i="15"/>
  <c r="E72" i="15"/>
  <c r="D73" i="15"/>
  <c r="E73" i="15"/>
  <c r="D74" i="15"/>
  <c r="E74" i="15"/>
  <c r="D75" i="15"/>
  <c r="E75" i="15"/>
  <c r="D76" i="15"/>
  <c r="E76" i="15"/>
  <c r="D77" i="15"/>
  <c r="E77" i="15"/>
  <c r="D78" i="15"/>
  <c r="E78" i="15"/>
  <c r="D79" i="15"/>
  <c r="E79" i="15"/>
  <c r="D80" i="15"/>
  <c r="E80" i="15"/>
  <c r="D81" i="15"/>
  <c r="E81" i="15"/>
  <c r="D82" i="15"/>
  <c r="E82" i="15"/>
  <c r="D83" i="15"/>
  <c r="E83" i="15"/>
  <c r="D84" i="15"/>
  <c r="E84" i="15"/>
  <c r="D85" i="15"/>
  <c r="E85" i="15"/>
  <c r="D86" i="15"/>
  <c r="E86" i="15"/>
  <c r="D87" i="15"/>
  <c r="E87" i="15"/>
  <c r="D88" i="15"/>
  <c r="E88" i="15"/>
  <c r="D89" i="15"/>
  <c r="E89" i="15"/>
  <c r="D90" i="15"/>
  <c r="E90" i="15"/>
  <c r="D91" i="15"/>
  <c r="E91" i="15"/>
  <c r="D92" i="15"/>
  <c r="E92" i="15"/>
  <c r="D93" i="15"/>
  <c r="E93" i="15"/>
  <c r="D94" i="15"/>
  <c r="E94" i="15"/>
  <c r="D95" i="15"/>
  <c r="E95" i="15"/>
  <c r="D96" i="15"/>
  <c r="E96" i="15"/>
  <c r="D97" i="15"/>
  <c r="E97" i="15"/>
  <c r="D98" i="15"/>
  <c r="E98" i="15"/>
  <c r="D99" i="15"/>
  <c r="E99" i="15"/>
  <c r="D100" i="15"/>
  <c r="E100" i="15"/>
  <c r="D101" i="15"/>
  <c r="E101" i="15"/>
  <c r="D102" i="15"/>
  <c r="E102" i="15"/>
  <c r="D103" i="15"/>
  <c r="E103" i="15"/>
  <c r="D104" i="15"/>
  <c r="E104" i="15"/>
  <c r="D105" i="15"/>
  <c r="E105" i="15"/>
  <c r="D106" i="15"/>
  <c r="E106" i="15"/>
  <c r="D107" i="15"/>
  <c r="E107" i="15"/>
  <c r="D108" i="15"/>
  <c r="E108" i="15"/>
  <c r="D109" i="15"/>
  <c r="E109" i="15"/>
  <c r="D110" i="15"/>
  <c r="E110" i="15"/>
  <c r="D111" i="15"/>
  <c r="E111" i="15"/>
  <c r="D112" i="15"/>
  <c r="E112" i="15"/>
  <c r="D113" i="15"/>
  <c r="E113" i="15"/>
  <c r="D114" i="15"/>
  <c r="E114" i="15"/>
  <c r="D115" i="15"/>
  <c r="E115" i="15"/>
  <c r="D116" i="15"/>
  <c r="E116" i="15"/>
  <c r="D117" i="15"/>
  <c r="E117" i="15"/>
  <c r="D118" i="15"/>
  <c r="E118" i="15"/>
  <c r="D119" i="15"/>
  <c r="E119" i="15"/>
  <c r="D120" i="15"/>
  <c r="E120" i="15"/>
  <c r="D121" i="15"/>
  <c r="E121" i="15"/>
  <c r="D122" i="15"/>
  <c r="E122" i="15"/>
  <c r="D123" i="15"/>
  <c r="E123" i="15"/>
  <c r="D124" i="15"/>
  <c r="E124" i="15"/>
  <c r="D125" i="15"/>
  <c r="E125" i="15"/>
  <c r="D126" i="15"/>
  <c r="E126" i="15"/>
  <c r="D127" i="15"/>
  <c r="E127" i="15"/>
  <c r="D128" i="15"/>
  <c r="E128" i="15"/>
  <c r="D129" i="15"/>
  <c r="E129" i="15"/>
  <c r="D130" i="15"/>
  <c r="E130" i="15"/>
  <c r="D131" i="15"/>
  <c r="E131" i="15"/>
  <c r="D132" i="15"/>
  <c r="E132" i="15"/>
  <c r="D133" i="15"/>
  <c r="E133" i="15"/>
  <c r="D134" i="15"/>
  <c r="E134" i="15"/>
  <c r="D135" i="15"/>
  <c r="E135" i="15"/>
  <c r="D136" i="15"/>
  <c r="E136" i="15"/>
  <c r="D137" i="15"/>
  <c r="E137" i="15"/>
  <c r="D138" i="15"/>
  <c r="E138" i="15"/>
  <c r="D139" i="15"/>
  <c r="E139" i="15"/>
  <c r="D140" i="15"/>
  <c r="E140" i="15"/>
  <c r="D141" i="15"/>
  <c r="E141" i="15"/>
  <c r="D142" i="15"/>
  <c r="E142" i="15"/>
  <c r="D143" i="15"/>
  <c r="E143" i="15"/>
  <c r="D144" i="15"/>
  <c r="E144" i="15"/>
  <c r="D145" i="15"/>
  <c r="E145" i="15"/>
  <c r="D146" i="15"/>
  <c r="E146" i="15"/>
  <c r="D147" i="15"/>
  <c r="E147" i="15"/>
  <c r="D148" i="15"/>
  <c r="E148" i="15"/>
  <c r="D149" i="15"/>
  <c r="E149" i="15"/>
  <c r="D150" i="15"/>
  <c r="E150" i="15"/>
  <c r="D151" i="15"/>
  <c r="E151" i="15"/>
  <c r="D152" i="15"/>
  <c r="E152" i="15"/>
  <c r="D153" i="15"/>
  <c r="E153" i="15"/>
  <c r="D154" i="15"/>
  <c r="E154" i="15"/>
  <c r="D155" i="15"/>
  <c r="E155" i="15"/>
  <c r="D156" i="15"/>
  <c r="E156" i="15"/>
  <c r="D157" i="15"/>
  <c r="E157" i="15"/>
  <c r="D158" i="15"/>
  <c r="E158" i="15"/>
  <c r="D159" i="15"/>
  <c r="E159" i="15"/>
  <c r="D160" i="15"/>
  <c r="E160" i="15"/>
  <c r="D161" i="15"/>
  <c r="E161" i="15"/>
  <c r="D162" i="15"/>
  <c r="E162" i="15"/>
  <c r="D163" i="15"/>
  <c r="E163" i="15"/>
  <c r="D164" i="15"/>
  <c r="E164" i="15"/>
  <c r="D165" i="15"/>
  <c r="E165" i="15"/>
  <c r="D166" i="15"/>
  <c r="E166" i="15"/>
  <c r="D167" i="15"/>
  <c r="E167" i="15"/>
  <c r="D168" i="15"/>
  <c r="E168" i="15"/>
  <c r="D169" i="15"/>
  <c r="E169" i="15"/>
  <c r="D170" i="15"/>
  <c r="E170" i="15"/>
  <c r="D171" i="15"/>
  <c r="E171" i="15"/>
  <c r="D172" i="15"/>
  <c r="E172" i="15"/>
  <c r="D173" i="15"/>
  <c r="E173" i="15"/>
  <c r="D174" i="15"/>
  <c r="E174" i="15"/>
  <c r="D175" i="15"/>
  <c r="E175" i="15"/>
  <c r="D176" i="15"/>
  <c r="E176" i="15"/>
  <c r="D177" i="15"/>
  <c r="E177" i="15"/>
  <c r="D178" i="15"/>
  <c r="E178" i="15"/>
  <c r="D179" i="15"/>
  <c r="E179" i="15"/>
  <c r="D180" i="15"/>
  <c r="E180" i="15"/>
  <c r="D181" i="15"/>
  <c r="E181" i="15"/>
  <c r="D182" i="15"/>
  <c r="E182" i="15"/>
  <c r="D183" i="15"/>
  <c r="E183" i="15"/>
  <c r="D184" i="15"/>
  <c r="E184" i="15"/>
  <c r="D185" i="15"/>
  <c r="E185" i="15"/>
  <c r="D186" i="15"/>
  <c r="E186" i="15"/>
  <c r="D187" i="15"/>
  <c r="E187" i="15"/>
  <c r="D188" i="15"/>
  <c r="E188" i="15"/>
  <c r="D189" i="15"/>
  <c r="E189" i="15"/>
  <c r="D190" i="15"/>
  <c r="E190" i="15"/>
  <c r="D191" i="15"/>
  <c r="E191" i="15"/>
  <c r="D192" i="15"/>
  <c r="E192" i="15"/>
  <c r="D193" i="15"/>
  <c r="E193" i="15"/>
  <c r="D194" i="15"/>
  <c r="E194" i="15"/>
  <c r="D195" i="15"/>
  <c r="E195" i="15"/>
  <c r="D196" i="15"/>
  <c r="E196" i="15"/>
  <c r="D197" i="15"/>
  <c r="E197" i="15"/>
  <c r="D198" i="15"/>
  <c r="E198" i="15"/>
  <c r="D199" i="15"/>
  <c r="E199" i="15"/>
  <c r="D200" i="15"/>
  <c r="E200" i="15"/>
  <c r="D201" i="15"/>
  <c r="E201" i="15"/>
  <c r="D202" i="15"/>
  <c r="E202" i="15"/>
  <c r="D203" i="15"/>
  <c r="E203" i="15"/>
  <c r="D204" i="15"/>
  <c r="E204" i="15"/>
  <c r="D205" i="15"/>
  <c r="E205" i="15"/>
  <c r="D206" i="15"/>
  <c r="E206" i="15"/>
  <c r="D207" i="15"/>
  <c r="E207" i="15"/>
  <c r="D208" i="15"/>
  <c r="E208" i="15"/>
  <c r="D209" i="15"/>
  <c r="E209" i="15"/>
  <c r="D210" i="15"/>
  <c r="E210" i="15"/>
  <c r="D211" i="15"/>
  <c r="E211" i="15"/>
  <c r="D212" i="15"/>
  <c r="E212" i="15"/>
  <c r="D213" i="15"/>
  <c r="E213" i="15"/>
  <c r="D214" i="15"/>
  <c r="E214" i="15"/>
  <c r="D215" i="15"/>
  <c r="E215" i="15"/>
  <c r="D216" i="15"/>
  <c r="E216" i="15"/>
  <c r="D217" i="15"/>
  <c r="E217" i="15"/>
  <c r="D218" i="15"/>
  <c r="E218" i="15"/>
  <c r="D219" i="15"/>
  <c r="E219" i="15"/>
  <c r="D220" i="15"/>
  <c r="E220" i="15"/>
  <c r="D221" i="15"/>
  <c r="E221" i="15"/>
  <c r="D222" i="15"/>
  <c r="E222" i="15"/>
  <c r="D223" i="15"/>
  <c r="E223" i="15"/>
  <c r="D224" i="15"/>
  <c r="E224" i="15"/>
  <c r="D225" i="15"/>
  <c r="E225" i="15"/>
  <c r="D226" i="15"/>
  <c r="E226" i="15"/>
  <c r="D227" i="15"/>
  <c r="E227" i="15"/>
  <c r="D228" i="15"/>
  <c r="E228" i="15"/>
  <c r="D229" i="15"/>
  <c r="E229" i="15"/>
  <c r="D230" i="15"/>
  <c r="E230" i="15"/>
  <c r="D231" i="15"/>
  <c r="E231" i="15"/>
  <c r="D232" i="15"/>
  <c r="E232" i="15"/>
  <c r="D233" i="15"/>
  <c r="E233" i="15"/>
  <c r="D234" i="15"/>
  <c r="E234" i="15"/>
  <c r="D235" i="15"/>
  <c r="E235" i="15"/>
  <c r="D236" i="15"/>
  <c r="E236" i="15"/>
  <c r="D237" i="15"/>
  <c r="E237" i="15"/>
  <c r="D238" i="15"/>
  <c r="E238" i="15"/>
  <c r="D239" i="15"/>
  <c r="E239" i="15"/>
  <c r="D240" i="15"/>
  <c r="E240" i="15"/>
  <c r="D241" i="15"/>
  <c r="E241" i="15"/>
  <c r="D242" i="15"/>
  <c r="E242" i="15"/>
  <c r="D243" i="15"/>
  <c r="E243" i="15"/>
  <c r="D244" i="15"/>
  <c r="E244" i="15"/>
  <c r="D245" i="15"/>
  <c r="E245" i="15"/>
  <c r="D246" i="15"/>
  <c r="E246" i="15"/>
  <c r="D247" i="15"/>
  <c r="E247" i="15"/>
  <c r="D3" i="14"/>
  <c r="E3" i="14"/>
  <c r="D4" i="14"/>
  <c r="E4" i="14"/>
  <c r="D5" i="14"/>
  <c r="E5" i="14"/>
  <c r="I10" i="14" s="1"/>
  <c r="D6" i="14"/>
  <c r="I6" i="14" s="1"/>
  <c r="E6" i="14"/>
  <c r="D7" i="14"/>
  <c r="E7" i="14"/>
  <c r="D8" i="14"/>
  <c r="E8" i="14"/>
  <c r="I11" i="14" s="1"/>
  <c r="D9" i="14"/>
  <c r="E9" i="14"/>
  <c r="D10" i="14"/>
  <c r="E10" i="14"/>
  <c r="D11" i="14"/>
  <c r="E11" i="14"/>
  <c r="D12" i="14"/>
  <c r="E12" i="14"/>
  <c r="D13" i="14"/>
  <c r="E13" i="14"/>
  <c r="D14" i="14"/>
  <c r="E14" i="14"/>
  <c r="D15" i="14"/>
  <c r="E15" i="14"/>
  <c r="D16" i="14"/>
  <c r="E16" i="14"/>
  <c r="D17" i="14"/>
  <c r="E17" i="14"/>
  <c r="D18" i="14"/>
  <c r="E18" i="14"/>
  <c r="D19" i="14"/>
  <c r="E19" i="14"/>
  <c r="I19" i="14"/>
  <c r="D20" i="14"/>
  <c r="E20" i="14"/>
  <c r="D21" i="14"/>
  <c r="E21" i="14"/>
  <c r="D22" i="14"/>
  <c r="E22" i="14"/>
  <c r="D23" i="14"/>
  <c r="E23" i="14"/>
  <c r="D24" i="14"/>
  <c r="E24" i="14"/>
  <c r="D25" i="14"/>
  <c r="E25" i="14"/>
  <c r="D26" i="14"/>
  <c r="E26" i="14"/>
  <c r="D27" i="14"/>
  <c r="E27" i="14"/>
  <c r="D28" i="14"/>
  <c r="E28" i="14"/>
  <c r="D29" i="14"/>
  <c r="E29" i="14"/>
  <c r="D30" i="14"/>
  <c r="E30" i="14"/>
  <c r="D31" i="14"/>
  <c r="E31" i="14"/>
  <c r="D32" i="14"/>
  <c r="E32" i="14"/>
  <c r="D33" i="14"/>
  <c r="E33" i="14"/>
  <c r="D34" i="14"/>
  <c r="E34" i="14"/>
  <c r="D35" i="14"/>
  <c r="E35" i="14"/>
  <c r="D36" i="14"/>
  <c r="E36" i="14"/>
  <c r="D37" i="14"/>
  <c r="E37" i="14"/>
  <c r="D38" i="14"/>
  <c r="E38" i="14"/>
  <c r="D39" i="14"/>
  <c r="E39" i="14"/>
  <c r="D40" i="14"/>
  <c r="E40" i="14"/>
  <c r="D41" i="14"/>
  <c r="E41" i="14"/>
  <c r="D42" i="14"/>
  <c r="E42" i="14"/>
  <c r="D43" i="14"/>
  <c r="E43" i="14"/>
  <c r="D44" i="14"/>
  <c r="E44" i="14"/>
  <c r="D45" i="14"/>
  <c r="E45" i="14"/>
  <c r="D46" i="14"/>
  <c r="E46" i="14"/>
  <c r="D47" i="14"/>
  <c r="E47" i="14"/>
  <c r="D48" i="14"/>
  <c r="E48" i="14"/>
  <c r="D49" i="14"/>
  <c r="E49" i="14"/>
  <c r="D50" i="14"/>
  <c r="E50" i="14"/>
  <c r="D51" i="14"/>
  <c r="E51" i="14"/>
  <c r="D52" i="14"/>
  <c r="E52" i="14"/>
  <c r="D53" i="14"/>
  <c r="E53" i="14"/>
  <c r="D54" i="14"/>
  <c r="E54" i="14"/>
  <c r="D55" i="14"/>
  <c r="E55" i="14"/>
  <c r="D56" i="14"/>
  <c r="E56" i="14"/>
  <c r="D57" i="14"/>
  <c r="E57" i="14"/>
  <c r="D58" i="14"/>
  <c r="E58" i="14"/>
  <c r="D59" i="14"/>
  <c r="E59" i="14"/>
  <c r="D60" i="14"/>
  <c r="E60" i="14"/>
  <c r="D61" i="14"/>
  <c r="E61" i="14"/>
  <c r="D62" i="14"/>
  <c r="E62" i="14"/>
  <c r="D63" i="14"/>
  <c r="E63" i="14"/>
  <c r="D64" i="14"/>
  <c r="E64" i="14"/>
  <c r="D65" i="14"/>
  <c r="E65" i="14"/>
  <c r="D66" i="14"/>
  <c r="E66" i="14"/>
  <c r="D67" i="14"/>
  <c r="E67" i="14"/>
  <c r="D68" i="14"/>
  <c r="E68" i="14"/>
  <c r="D69" i="14"/>
  <c r="E69" i="14"/>
  <c r="D70" i="14"/>
  <c r="E70" i="14"/>
  <c r="D71" i="14"/>
  <c r="E71" i="14"/>
  <c r="D72" i="14"/>
  <c r="E72" i="14"/>
  <c r="D73" i="14"/>
  <c r="E73" i="14"/>
  <c r="D74" i="14"/>
  <c r="E74" i="14"/>
  <c r="D75" i="14"/>
  <c r="E75" i="14"/>
  <c r="D76" i="14"/>
  <c r="E76" i="14"/>
  <c r="D77" i="14"/>
  <c r="E77" i="14"/>
  <c r="D78" i="14"/>
  <c r="E78" i="14"/>
  <c r="D79" i="14"/>
  <c r="E79" i="14"/>
  <c r="D80" i="14"/>
  <c r="E80" i="14"/>
  <c r="D81" i="14"/>
  <c r="E81" i="14"/>
  <c r="D82" i="14"/>
  <c r="E82" i="14"/>
  <c r="D83" i="14"/>
  <c r="E83" i="14"/>
  <c r="D84" i="14"/>
  <c r="E84" i="14"/>
  <c r="D85" i="14"/>
  <c r="E85" i="14"/>
  <c r="D86" i="14"/>
  <c r="E86" i="14"/>
  <c r="D87" i="14"/>
  <c r="E87" i="14"/>
  <c r="D88" i="14"/>
  <c r="E88" i="14"/>
  <c r="D89" i="14"/>
  <c r="E89" i="14"/>
  <c r="D90" i="14"/>
  <c r="E90" i="14"/>
  <c r="D91" i="14"/>
  <c r="E91" i="14"/>
  <c r="D92" i="14"/>
  <c r="E92" i="14"/>
  <c r="D93" i="14"/>
  <c r="E93" i="14"/>
  <c r="D94" i="14"/>
  <c r="E94" i="14"/>
  <c r="D95" i="14"/>
  <c r="E95" i="14"/>
  <c r="D96" i="14"/>
  <c r="E96" i="14"/>
  <c r="D97" i="14"/>
  <c r="E97" i="14"/>
  <c r="D98" i="14"/>
  <c r="E98" i="14"/>
  <c r="D99" i="14"/>
  <c r="E99" i="14"/>
  <c r="D100" i="14"/>
  <c r="E100" i="14"/>
  <c r="D101" i="14"/>
  <c r="E101" i="14"/>
  <c r="D102" i="14"/>
  <c r="E102" i="14"/>
  <c r="D103" i="14"/>
  <c r="E103" i="14"/>
  <c r="D104" i="14"/>
  <c r="E104" i="14"/>
  <c r="D105" i="14"/>
  <c r="E105" i="14"/>
  <c r="D106" i="14"/>
  <c r="E106" i="14"/>
  <c r="D107" i="14"/>
  <c r="E107" i="14"/>
  <c r="D108" i="14"/>
  <c r="E108" i="14"/>
  <c r="D109" i="14"/>
  <c r="E109" i="14"/>
  <c r="D110" i="14"/>
  <c r="E110" i="14"/>
  <c r="D111" i="14"/>
  <c r="E111" i="14"/>
  <c r="D112" i="14"/>
  <c r="E112" i="14"/>
  <c r="D113" i="14"/>
  <c r="E113" i="14"/>
  <c r="D114" i="14"/>
  <c r="E114" i="14"/>
  <c r="D115" i="14"/>
  <c r="E115" i="14"/>
  <c r="D116" i="14"/>
  <c r="E116" i="14"/>
  <c r="D117" i="14"/>
  <c r="E117" i="14"/>
  <c r="D118" i="14"/>
  <c r="E118" i="14"/>
  <c r="D119" i="14"/>
  <c r="E119" i="14"/>
  <c r="D120" i="14"/>
  <c r="E120" i="14"/>
  <c r="D121" i="14"/>
  <c r="E121" i="14"/>
  <c r="D122" i="14"/>
  <c r="E122" i="14"/>
  <c r="D123" i="14"/>
  <c r="E123" i="14"/>
  <c r="D124" i="14"/>
  <c r="E124" i="14"/>
  <c r="D125" i="14"/>
  <c r="E125" i="14"/>
  <c r="D126" i="14"/>
  <c r="E126" i="14"/>
  <c r="D127" i="14"/>
  <c r="E127" i="14"/>
  <c r="D128" i="14"/>
  <c r="E128" i="14"/>
  <c r="D129" i="14"/>
  <c r="E129" i="14"/>
  <c r="D130" i="14"/>
  <c r="E130" i="14"/>
  <c r="D131" i="14"/>
  <c r="E131" i="14"/>
  <c r="D132" i="14"/>
  <c r="E132" i="14"/>
  <c r="D133" i="14"/>
  <c r="E133" i="14"/>
  <c r="D134" i="14"/>
  <c r="E134" i="14"/>
  <c r="D135" i="14"/>
  <c r="E135" i="14"/>
  <c r="D136" i="14"/>
  <c r="E136" i="14"/>
  <c r="D137" i="14"/>
  <c r="E137" i="14"/>
  <c r="D138" i="14"/>
  <c r="E138" i="14"/>
  <c r="D139" i="14"/>
  <c r="E139" i="14"/>
  <c r="D140" i="14"/>
  <c r="E140" i="14"/>
  <c r="D141" i="14"/>
  <c r="E141" i="14"/>
  <c r="D142" i="14"/>
  <c r="E142" i="14"/>
  <c r="D143" i="14"/>
  <c r="E143" i="14"/>
  <c r="D144" i="14"/>
  <c r="E144" i="14"/>
  <c r="D145" i="14"/>
  <c r="E145" i="14"/>
  <c r="D146" i="14"/>
  <c r="E146" i="14"/>
  <c r="D147" i="14"/>
  <c r="E147" i="14"/>
  <c r="D148" i="14"/>
  <c r="E148" i="14"/>
  <c r="D149" i="14"/>
  <c r="E149" i="14"/>
  <c r="D150" i="14"/>
  <c r="E150" i="14"/>
  <c r="D151" i="14"/>
  <c r="E151" i="14"/>
  <c r="D152" i="14"/>
  <c r="E152" i="14"/>
  <c r="D153" i="14"/>
  <c r="E153" i="14"/>
  <c r="D154" i="14"/>
  <c r="E154" i="14"/>
  <c r="D155" i="14"/>
  <c r="E155" i="14"/>
  <c r="D156" i="14"/>
  <c r="E156" i="14"/>
  <c r="D157" i="14"/>
  <c r="E157" i="14"/>
  <c r="D158" i="14"/>
  <c r="E158" i="14"/>
  <c r="D159" i="14"/>
  <c r="E159" i="14"/>
  <c r="D160" i="14"/>
  <c r="E160" i="14"/>
  <c r="D161" i="14"/>
  <c r="E161" i="14"/>
  <c r="D162" i="14"/>
  <c r="E162" i="14"/>
  <c r="D163" i="14"/>
  <c r="E163" i="14"/>
  <c r="D164" i="14"/>
  <c r="E164" i="14"/>
  <c r="D165" i="14"/>
  <c r="E165" i="14"/>
  <c r="D166" i="14"/>
  <c r="E166" i="14"/>
  <c r="D167" i="14"/>
  <c r="E167" i="14"/>
  <c r="D168" i="14"/>
  <c r="E168" i="14"/>
  <c r="D169" i="14"/>
  <c r="E169" i="14"/>
  <c r="D170" i="14"/>
  <c r="E170" i="14"/>
  <c r="D171" i="14"/>
  <c r="E171" i="14"/>
  <c r="D172" i="14"/>
  <c r="E172" i="14"/>
  <c r="D173" i="14"/>
  <c r="E173" i="14"/>
  <c r="D174" i="14"/>
  <c r="E174" i="14"/>
  <c r="D175" i="14"/>
  <c r="E175" i="14"/>
  <c r="D176" i="14"/>
  <c r="E176" i="14"/>
  <c r="D177" i="14"/>
  <c r="E177" i="14"/>
  <c r="D178" i="14"/>
  <c r="E178" i="14"/>
  <c r="D179" i="14"/>
  <c r="E179" i="14"/>
  <c r="D180" i="14"/>
  <c r="E180" i="14"/>
  <c r="D181" i="14"/>
  <c r="E181" i="14"/>
  <c r="D182" i="14"/>
  <c r="E182" i="14"/>
  <c r="D183" i="14"/>
  <c r="E183" i="14"/>
  <c r="D184" i="14"/>
  <c r="E184" i="14"/>
  <c r="D185" i="14"/>
  <c r="E185" i="14"/>
  <c r="D186" i="14"/>
  <c r="E186" i="14"/>
  <c r="D187" i="14"/>
  <c r="E187" i="14"/>
  <c r="D188" i="14"/>
  <c r="E188" i="14"/>
  <c r="D189" i="14"/>
  <c r="E189" i="14"/>
  <c r="D190" i="14"/>
  <c r="E190" i="14"/>
  <c r="D191" i="14"/>
  <c r="E191" i="14"/>
  <c r="D192" i="14"/>
  <c r="E192" i="14"/>
  <c r="D193" i="14"/>
  <c r="E193" i="14"/>
  <c r="D194" i="14"/>
  <c r="E194" i="14"/>
  <c r="D195" i="14"/>
  <c r="E195" i="14"/>
  <c r="D196" i="14"/>
  <c r="E196" i="14"/>
  <c r="D197" i="14"/>
  <c r="E197" i="14"/>
  <c r="D198" i="14"/>
  <c r="E198" i="14"/>
  <c r="D199" i="14"/>
  <c r="E199" i="14"/>
  <c r="D200" i="14"/>
  <c r="E200" i="14"/>
  <c r="D201" i="14"/>
  <c r="E201" i="14"/>
  <c r="D202" i="14"/>
  <c r="E202" i="14"/>
  <c r="D203" i="14"/>
  <c r="E203" i="14"/>
  <c r="D204" i="14"/>
  <c r="E204" i="14"/>
  <c r="D205" i="14"/>
  <c r="E205" i="14"/>
  <c r="D206" i="14"/>
  <c r="E206" i="14"/>
  <c r="D207" i="14"/>
  <c r="E207" i="14"/>
  <c r="D208" i="14"/>
  <c r="E208" i="14"/>
  <c r="D209" i="14"/>
  <c r="E209" i="14"/>
  <c r="D210" i="14"/>
  <c r="E210" i="14"/>
  <c r="D211" i="14"/>
  <c r="E211" i="14"/>
  <c r="D212" i="14"/>
  <c r="E212" i="14"/>
  <c r="D213" i="14"/>
  <c r="E213" i="14"/>
  <c r="D214" i="14"/>
  <c r="E214" i="14"/>
  <c r="D215" i="14"/>
  <c r="E215" i="14"/>
  <c r="D216" i="14"/>
  <c r="E216" i="14"/>
  <c r="D217" i="14"/>
  <c r="E217" i="14"/>
  <c r="D218" i="14"/>
  <c r="E218" i="14"/>
  <c r="D219" i="14"/>
  <c r="E219" i="14"/>
  <c r="D220" i="14"/>
  <c r="E220" i="14"/>
  <c r="D221" i="14"/>
  <c r="E221" i="14"/>
  <c r="D222" i="14"/>
  <c r="E222" i="14"/>
  <c r="D223" i="14"/>
  <c r="E223" i="14"/>
  <c r="D224" i="14"/>
  <c r="E224" i="14"/>
  <c r="D225" i="14"/>
  <c r="E225" i="14"/>
  <c r="D226" i="14"/>
  <c r="E226" i="14"/>
  <c r="D227" i="14"/>
  <c r="E227" i="14"/>
  <c r="D228" i="14"/>
  <c r="E228" i="14"/>
  <c r="D229" i="14"/>
  <c r="E229" i="14"/>
  <c r="D230" i="14"/>
  <c r="E230" i="14"/>
  <c r="D231" i="14"/>
  <c r="E231" i="14"/>
  <c r="D232" i="14"/>
  <c r="E232" i="14"/>
  <c r="D233" i="14"/>
  <c r="E233" i="14"/>
  <c r="D234" i="14"/>
  <c r="E234" i="14"/>
  <c r="D235" i="14"/>
  <c r="E235" i="14"/>
  <c r="D236" i="14"/>
  <c r="E236" i="14"/>
  <c r="D237" i="14"/>
  <c r="E237" i="14"/>
  <c r="D238" i="14"/>
  <c r="E238" i="14"/>
  <c r="D239" i="14"/>
  <c r="E239" i="14"/>
  <c r="D240" i="14"/>
  <c r="E240" i="14"/>
  <c r="D241" i="14"/>
  <c r="E241" i="14"/>
  <c r="D242" i="14"/>
  <c r="E242" i="14"/>
  <c r="D243" i="14"/>
  <c r="E243" i="14"/>
  <c r="D244" i="14"/>
  <c r="E244" i="14"/>
  <c r="D245" i="14"/>
  <c r="E245" i="14"/>
  <c r="D246" i="14"/>
  <c r="E246" i="14"/>
  <c r="D247" i="14"/>
  <c r="E247" i="14"/>
  <c r="D3" i="13"/>
  <c r="E3" i="13"/>
  <c r="D4" i="13"/>
  <c r="E4" i="13"/>
  <c r="D5" i="13"/>
  <c r="E5" i="13"/>
  <c r="I5" i="13"/>
  <c r="D6" i="13"/>
  <c r="E6" i="13"/>
  <c r="I6" i="13"/>
  <c r="D7" i="13"/>
  <c r="E7" i="13"/>
  <c r="D8" i="13"/>
  <c r="E8" i="13"/>
  <c r="D9" i="13"/>
  <c r="E9" i="13"/>
  <c r="D10" i="13"/>
  <c r="E10" i="13"/>
  <c r="I10" i="13"/>
  <c r="D11" i="13"/>
  <c r="E11" i="13"/>
  <c r="I11" i="13"/>
  <c r="D12" i="13"/>
  <c r="E12" i="13"/>
  <c r="D13" i="13"/>
  <c r="E13" i="13"/>
  <c r="D14" i="13"/>
  <c r="E14" i="13"/>
  <c r="D15" i="13"/>
  <c r="E15" i="13"/>
  <c r="D16" i="13"/>
  <c r="E16" i="13"/>
  <c r="D17" i="13"/>
  <c r="E17" i="13"/>
  <c r="D18" i="13"/>
  <c r="E18" i="13"/>
  <c r="D19" i="13"/>
  <c r="E19" i="13"/>
  <c r="I19" i="13"/>
  <c r="D20" i="13"/>
  <c r="E20" i="13"/>
  <c r="D21" i="13"/>
  <c r="E21" i="13"/>
  <c r="D22" i="13"/>
  <c r="E22" i="13"/>
  <c r="D23" i="13"/>
  <c r="E23" i="13"/>
  <c r="D24" i="13"/>
  <c r="E24" i="13"/>
  <c r="D25" i="13"/>
  <c r="E25" i="13"/>
  <c r="D26" i="13"/>
  <c r="E26" i="13"/>
  <c r="D27" i="13"/>
  <c r="E27" i="13"/>
  <c r="D28" i="13"/>
  <c r="E28" i="13"/>
  <c r="D29" i="13"/>
  <c r="E29" i="13"/>
  <c r="D30" i="13"/>
  <c r="E30" i="13"/>
  <c r="D31" i="13"/>
  <c r="E31" i="13"/>
  <c r="D32" i="13"/>
  <c r="E32" i="13"/>
  <c r="D33" i="13"/>
  <c r="E33" i="13"/>
  <c r="D34" i="13"/>
  <c r="E34" i="13"/>
  <c r="D35" i="13"/>
  <c r="E35" i="13"/>
  <c r="D36" i="13"/>
  <c r="E36" i="13"/>
  <c r="D37" i="13"/>
  <c r="E37" i="13"/>
  <c r="D38" i="13"/>
  <c r="E38" i="13"/>
  <c r="D39" i="13"/>
  <c r="E39" i="13"/>
  <c r="D40" i="13"/>
  <c r="E40" i="13"/>
  <c r="D41" i="13"/>
  <c r="E41" i="13"/>
  <c r="D42" i="13"/>
  <c r="E42" i="13"/>
  <c r="D43" i="13"/>
  <c r="E43" i="13"/>
  <c r="D44" i="13"/>
  <c r="E44" i="13"/>
  <c r="D45" i="13"/>
  <c r="E45" i="13"/>
  <c r="D46" i="13"/>
  <c r="E46" i="13"/>
  <c r="D47" i="13"/>
  <c r="E47" i="13"/>
  <c r="D48" i="13"/>
  <c r="E48" i="13"/>
  <c r="D49" i="13"/>
  <c r="E49" i="13"/>
  <c r="D50" i="13"/>
  <c r="E50" i="13"/>
  <c r="D51" i="13"/>
  <c r="E51" i="13"/>
  <c r="D52" i="13"/>
  <c r="E52" i="13"/>
  <c r="D53" i="13"/>
  <c r="E53" i="13"/>
  <c r="D54" i="13"/>
  <c r="E54" i="13"/>
  <c r="D55" i="13"/>
  <c r="E55" i="13"/>
  <c r="D56" i="13"/>
  <c r="E56" i="13"/>
  <c r="D57" i="13"/>
  <c r="E57" i="13"/>
  <c r="D58" i="13"/>
  <c r="E58" i="13"/>
  <c r="D59" i="13"/>
  <c r="E59" i="13"/>
  <c r="D60" i="13"/>
  <c r="E60" i="13"/>
  <c r="D61" i="13"/>
  <c r="E61" i="13"/>
  <c r="D62" i="13"/>
  <c r="E62" i="13"/>
  <c r="D63" i="13"/>
  <c r="E63" i="13"/>
  <c r="D64" i="13"/>
  <c r="E64" i="13"/>
  <c r="D65" i="13"/>
  <c r="E65" i="13"/>
  <c r="D66" i="13"/>
  <c r="E66" i="13"/>
  <c r="D67" i="13"/>
  <c r="E67" i="13"/>
  <c r="D68" i="13"/>
  <c r="E68" i="13"/>
  <c r="D69" i="13"/>
  <c r="E69" i="13"/>
  <c r="D70" i="13"/>
  <c r="E70" i="13"/>
  <c r="D71" i="13"/>
  <c r="E71" i="13"/>
  <c r="D72" i="13"/>
  <c r="E72" i="13"/>
  <c r="D73" i="13"/>
  <c r="E73" i="13"/>
  <c r="D74" i="13"/>
  <c r="E74" i="13"/>
  <c r="D75" i="13"/>
  <c r="E75" i="13"/>
  <c r="D76" i="13"/>
  <c r="E76" i="13"/>
  <c r="D77" i="13"/>
  <c r="E77" i="13"/>
  <c r="D78" i="13"/>
  <c r="E78" i="13"/>
  <c r="D79" i="13"/>
  <c r="E79" i="13"/>
  <c r="D80" i="13"/>
  <c r="E80" i="13"/>
  <c r="D81" i="13"/>
  <c r="E81" i="13"/>
  <c r="D82" i="13"/>
  <c r="E82" i="13"/>
  <c r="D83" i="13"/>
  <c r="E83" i="13"/>
  <c r="D84" i="13"/>
  <c r="E84" i="13"/>
  <c r="D85" i="13"/>
  <c r="E85" i="13"/>
  <c r="D86" i="13"/>
  <c r="E86" i="13"/>
  <c r="D87" i="13"/>
  <c r="E87" i="13"/>
  <c r="D88" i="13"/>
  <c r="E88" i="13"/>
  <c r="D89" i="13"/>
  <c r="E89" i="13"/>
  <c r="D90" i="13"/>
  <c r="E90" i="13"/>
  <c r="D91" i="13"/>
  <c r="E91" i="13"/>
  <c r="D92" i="13"/>
  <c r="E92" i="13"/>
  <c r="D93" i="13"/>
  <c r="E93" i="13"/>
  <c r="D94" i="13"/>
  <c r="E94" i="13"/>
  <c r="D95" i="13"/>
  <c r="E95" i="13"/>
  <c r="D96" i="13"/>
  <c r="E96" i="13"/>
  <c r="D97" i="13"/>
  <c r="E97" i="13"/>
  <c r="D98" i="13"/>
  <c r="E98" i="13"/>
  <c r="D99" i="13"/>
  <c r="E99" i="13"/>
  <c r="D100" i="13"/>
  <c r="E100" i="13"/>
  <c r="D101" i="13"/>
  <c r="E101" i="13"/>
  <c r="D102" i="13"/>
  <c r="E102" i="13"/>
  <c r="D103" i="13"/>
  <c r="E103" i="13"/>
  <c r="D104" i="13"/>
  <c r="E104" i="13"/>
  <c r="D105" i="13"/>
  <c r="E105" i="13"/>
  <c r="D106" i="13"/>
  <c r="E106" i="13"/>
  <c r="D107" i="13"/>
  <c r="E107" i="13"/>
  <c r="D108" i="13"/>
  <c r="E108" i="13"/>
  <c r="D109" i="13"/>
  <c r="E109" i="13"/>
  <c r="D110" i="13"/>
  <c r="E110" i="13"/>
  <c r="D111" i="13"/>
  <c r="E111" i="13"/>
  <c r="D112" i="13"/>
  <c r="E112" i="13"/>
  <c r="D113" i="13"/>
  <c r="E113" i="13"/>
  <c r="D114" i="13"/>
  <c r="E114" i="13"/>
  <c r="D115" i="13"/>
  <c r="E115" i="13"/>
  <c r="D116" i="13"/>
  <c r="E116" i="13"/>
  <c r="D117" i="13"/>
  <c r="E117" i="13"/>
  <c r="D118" i="13"/>
  <c r="E118" i="13"/>
  <c r="D119" i="13"/>
  <c r="E119" i="13"/>
  <c r="D120" i="13"/>
  <c r="E120" i="13"/>
  <c r="D121" i="13"/>
  <c r="E121" i="13"/>
  <c r="D122" i="13"/>
  <c r="E122" i="13"/>
  <c r="D123" i="13"/>
  <c r="E123" i="13"/>
  <c r="D124" i="13"/>
  <c r="E124" i="13"/>
  <c r="D125" i="13"/>
  <c r="E125" i="13"/>
  <c r="D126" i="13"/>
  <c r="E126" i="13"/>
  <c r="D127" i="13"/>
  <c r="E127" i="13"/>
  <c r="D128" i="13"/>
  <c r="E128" i="13"/>
  <c r="D129" i="13"/>
  <c r="E129" i="13"/>
  <c r="D130" i="13"/>
  <c r="E130" i="13"/>
  <c r="D131" i="13"/>
  <c r="E131" i="13"/>
  <c r="D132" i="13"/>
  <c r="E132" i="13"/>
  <c r="D133" i="13"/>
  <c r="E133" i="13"/>
  <c r="D134" i="13"/>
  <c r="E134" i="13"/>
  <c r="D135" i="13"/>
  <c r="E135" i="13"/>
  <c r="D136" i="13"/>
  <c r="E136" i="13"/>
  <c r="D137" i="13"/>
  <c r="E137" i="13"/>
  <c r="D138" i="13"/>
  <c r="E138" i="13"/>
  <c r="D139" i="13"/>
  <c r="E139" i="13"/>
  <c r="D140" i="13"/>
  <c r="E140" i="13"/>
  <c r="D141" i="13"/>
  <c r="E141" i="13"/>
  <c r="D142" i="13"/>
  <c r="E142" i="13"/>
  <c r="D143" i="13"/>
  <c r="E143" i="13"/>
  <c r="D144" i="13"/>
  <c r="E144" i="13"/>
  <c r="D145" i="13"/>
  <c r="E145" i="13"/>
  <c r="D146" i="13"/>
  <c r="E146" i="13"/>
  <c r="D147" i="13"/>
  <c r="E147" i="13"/>
  <c r="D148" i="13"/>
  <c r="E148" i="13"/>
  <c r="D149" i="13"/>
  <c r="E149" i="13"/>
  <c r="D150" i="13"/>
  <c r="E150" i="13"/>
  <c r="D151" i="13"/>
  <c r="E151" i="13"/>
  <c r="D152" i="13"/>
  <c r="E152" i="13"/>
  <c r="D153" i="13"/>
  <c r="E153" i="13"/>
  <c r="D154" i="13"/>
  <c r="E154" i="13"/>
  <c r="D155" i="13"/>
  <c r="E155" i="13"/>
  <c r="D156" i="13"/>
  <c r="E156" i="13"/>
  <c r="D157" i="13"/>
  <c r="E157" i="13"/>
  <c r="D158" i="13"/>
  <c r="E158" i="13"/>
  <c r="D159" i="13"/>
  <c r="E159" i="13"/>
  <c r="D160" i="13"/>
  <c r="E160" i="13"/>
  <c r="D161" i="13"/>
  <c r="E161" i="13"/>
  <c r="D162" i="13"/>
  <c r="E162" i="13"/>
  <c r="D163" i="13"/>
  <c r="E163" i="13"/>
  <c r="D164" i="13"/>
  <c r="E164" i="13"/>
  <c r="D165" i="13"/>
  <c r="E165" i="13"/>
  <c r="D166" i="13"/>
  <c r="E166" i="13"/>
  <c r="D167" i="13"/>
  <c r="E167" i="13"/>
  <c r="D168" i="13"/>
  <c r="E168" i="13"/>
  <c r="D169" i="13"/>
  <c r="E169" i="13"/>
  <c r="D170" i="13"/>
  <c r="E170" i="13"/>
  <c r="D171" i="13"/>
  <c r="E171" i="13"/>
  <c r="D172" i="13"/>
  <c r="E172" i="13"/>
  <c r="D173" i="13"/>
  <c r="E173" i="13"/>
  <c r="D174" i="13"/>
  <c r="E174" i="13"/>
  <c r="D175" i="13"/>
  <c r="E175" i="13"/>
  <c r="D176" i="13"/>
  <c r="E176" i="13"/>
  <c r="D177" i="13"/>
  <c r="E177" i="13"/>
  <c r="D178" i="13"/>
  <c r="E178" i="13"/>
  <c r="D179" i="13"/>
  <c r="E179" i="13"/>
  <c r="D180" i="13"/>
  <c r="E180" i="13"/>
  <c r="D181" i="13"/>
  <c r="E181" i="13"/>
  <c r="D182" i="13"/>
  <c r="E182" i="13"/>
  <c r="D183" i="13"/>
  <c r="E183" i="13"/>
  <c r="D184" i="13"/>
  <c r="E184" i="13"/>
  <c r="D185" i="13"/>
  <c r="E185" i="13"/>
  <c r="D186" i="13"/>
  <c r="E186" i="13"/>
  <c r="D187" i="13"/>
  <c r="E187" i="13"/>
  <c r="D188" i="13"/>
  <c r="E188" i="13"/>
  <c r="D189" i="13"/>
  <c r="E189" i="13"/>
  <c r="D190" i="13"/>
  <c r="E190" i="13"/>
  <c r="D191" i="13"/>
  <c r="E191" i="13"/>
  <c r="D192" i="13"/>
  <c r="E192" i="13"/>
  <c r="D193" i="13"/>
  <c r="E193" i="13"/>
  <c r="D194" i="13"/>
  <c r="E194" i="13"/>
  <c r="D195" i="13"/>
  <c r="E195" i="13"/>
  <c r="D196" i="13"/>
  <c r="E196" i="13"/>
  <c r="D197" i="13"/>
  <c r="E197" i="13"/>
  <c r="D198" i="13"/>
  <c r="E198" i="13"/>
  <c r="D199" i="13"/>
  <c r="E199" i="13"/>
  <c r="D200" i="13"/>
  <c r="E200" i="13"/>
  <c r="D201" i="13"/>
  <c r="E201" i="13"/>
  <c r="D202" i="13"/>
  <c r="E202" i="13"/>
  <c r="D203" i="13"/>
  <c r="E203" i="13"/>
  <c r="D204" i="13"/>
  <c r="E204" i="13"/>
  <c r="D205" i="13"/>
  <c r="E205" i="13"/>
  <c r="D206" i="13"/>
  <c r="E206" i="13"/>
  <c r="D207" i="13"/>
  <c r="E207" i="13"/>
  <c r="D208" i="13"/>
  <c r="E208" i="13"/>
  <c r="D209" i="13"/>
  <c r="E209" i="13"/>
  <c r="D210" i="13"/>
  <c r="E210" i="13"/>
  <c r="D211" i="13"/>
  <c r="E211" i="13"/>
  <c r="D212" i="13"/>
  <c r="E212" i="13"/>
  <c r="D213" i="13"/>
  <c r="E213" i="13"/>
  <c r="D214" i="13"/>
  <c r="E214" i="13"/>
  <c r="D215" i="13"/>
  <c r="E215" i="13"/>
  <c r="D216" i="13"/>
  <c r="E216" i="13"/>
  <c r="D217" i="13"/>
  <c r="E217" i="13"/>
  <c r="D218" i="13"/>
  <c r="E218" i="13"/>
  <c r="D219" i="13"/>
  <c r="E219" i="13"/>
  <c r="D220" i="13"/>
  <c r="E220" i="13"/>
  <c r="D221" i="13"/>
  <c r="E221" i="13"/>
  <c r="D222" i="13"/>
  <c r="E222" i="13"/>
  <c r="D223" i="13"/>
  <c r="E223" i="13"/>
  <c r="D224" i="13"/>
  <c r="E224" i="13"/>
  <c r="D225" i="13"/>
  <c r="E225" i="13"/>
  <c r="D226" i="13"/>
  <c r="E226" i="13"/>
  <c r="D227" i="13"/>
  <c r="E227" i="13"/>
  <c r="D228" i="13"/>
  <c r="E228" i="13"/>
  <c r="D229" i="13"/>
  <c r="E229" i="13"/>
  <c r="D230" i="13"/>
  <c r="E230" i="13"/>
  <c r="D231" i="13"/>
  <c r="E231" i="13"/>
  <c r="D232" i="13"/>
  <c r="E232" i="13"/>
  <c r="D233" i="13"/>
  <c r="E233" i="13"/>
  <c r="D234" i="13"/>
  <c r="E234" i="13"/>
  <c r="D235" i="13"/>
  <c r="E235" i="13"/>
  <c r="D236" i="13"/>
  <c r="E236" i="13"/>
  <c r="D237" i="13"/>
  <c r="E237" i="13"/>
  <c r="D238" i="13"/>
  <c r="E238" i="13"/>
  <c r="D239" i="13"/>
  <c r="E239" i="13"/>
  <c r="D240" i="13"/>
  <c r="E240" i="13"/>
  <c r="D241" i="13"/>
  <c r="E241" i="13"/>
  <c r="D242" i="13"/>
  <c r="E242" i="13"/>
  <c r="D243" i="13"/>
  <c r="E243" i="13"/>
  <c r="D244" i="13"/>
  <c r="E244" i="13"/>
  <c r="D245" i="13"/>
  <c r="E245" i="13"/>
  <c r="D246" i="13"/>
  <c r="E246" i="13"/>
  <c r="D247" i="13"/>
  <c r="E247" i="13"/>
  <c r="P9" i="10"/>
  <c r="P8" i="10"/>
  <c r="P6" i="10"/>
  <c r="P4" i="10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M77" i="10"/>
  <c r="M78" i="10"/>
  <c r="M79" i="10"/>
  <c r="M80" i="10"/>
  <c r="M81" i="10"/>
  <c r="M82" i="10"/>
  <c r="M83" i="10"/>
  <c r="M84" i="10"/>
  <c r="M85" i="10"/>
  <c r="M86" i="10"/>
  <c r="M87" i="10"/>
  <c r="M88" i="10"/>
  <c r="M89" i="10"/>
  <c r="M90" i="10"/>
  <c r="M91" i="10"/>
  <c r="M92" i="10"/>
  <c r="M93" i="10"/>
  <c r="M94" i="10"/>
  <c r="M95" i="10"/>
  <c r="M96" i="10"/>
  <c r="M97" i="10"/>
  <c r="M98" i="10"/>
  <c r="M99" i="10"/>
  <c r="M100" i="10"/>
  <c r="M101" i="10"/>
  <c r="M102" i="10"/>
  <c r="M103" i="10"/>
  <c r="M104" i="10"/>
  <c r="M105" i="10"/>
  <c r="M106" i="10"/>
  <c r="M107" i="10"/>
  <c r="M108" i="10"/>
  <c r="M109" i="10"/>
  <c r="M110" i="10"/>
  <c r="M111" i="10"/>
  <c r="M112" i="10"/>
  <c r="M113" i="10"/>
  <c r="M114" i="10"/>
  <c r="M115" i="10"/>
  <c r="M116" i="10"/>
  <c r="M117" i="10"/>
  <c r="M118" i="10"/>
  <c r="M119" i="10"/>
  <c r="M120" i="10"/>
  <c r="M121" i="10"/>
  <c r="M122" i="10"/>
  <c r="M123" i="10"/>
  <c r="M124" i="10"/>
  <c r="M125" i="10"/>
  <c r="M126" i="10"/>
  <c r="M127" i="10"/>
  <c r="M128" i="10"/>
  <c r="M129" i="10"/>
  <c r="M130" i="10"/>
  <c r="M131" i="10"/>
  <c r="M132" i="10"/>
  <c r="M133" i="10"/>
  <c r="M134" i="10"/>
  <c r="M135" i="10"/>
  <c r="M136" i="10"/>
  <c r="M137" i="10"/>
  <c r="M138" i="10"/>
  <c r="M139" i="10"/>
  <c r="M140" i="10"/>
  <c r="M141" i="10"/>
  <c r="M142" i="10"/>
  <c r="M143" i="10"/>
  <c r="M144" i="10"/>
  <c r="M145" i="10"/>
  <c r="M146" i="10"/>
  <c r="M147" i="10"/>
  <c r="M148" i="10"/>
  <c r="M149" i="10"/>
  <c r="M150" i="10"/>
  <c r="M151" i="10"/>
  <c r="M152" i="10"/>
  <c r="M153" i="10"/>
  <c r="M154" i="10"/>
  <c r="M155" i="10"/>
  <c r="M156" i="10"/>
  <c r="M157" i="10"/>
  <c r="M158" i="10"/>
  <c r="M159" i="10"/>
  <c r="M160" i="10"/>
  <c r="M161" i="10"/>
  <c r="M162" i="10"/>
  <c r="M163" i="10"/>
  <c r="M164" i="10"/>
  <c r="M165" i="10"/>
  <c r="M166" i="10"/>
  <c r="M167" i="10"/>
  <c r="M168" i="10"/>
  <c r="M169" i="10"/>
  <c r="M170" i="10"/>
  <c r="M171" i="10"/>
  <c r="M172" i="10"/>
  <c r="M173" i="10"/>
  <c r="M174" i="10"/>
  <c r="M175" i="10"/>
  <c r="M176" i="10"/>
  <c r="M177" i="10"/>
  <c r="M178" i="10"/>
  <c r="M179" i="10"/>
  <c r="M180" i="10"/>
  <c r="M181" i="10"/>
  <c r="M182" i="10"/>
  <c r="M183" i="10"/>
  <c r="M184" i="10"/>
  <c r="M185" i="10"/>
  <c r="M186" i="10"/>
  <c r="M187" i="10"/>
  <c r="M188" i="10"/>
  <c r="M189" i="10"/>
  <c r="M190" i="10"/>
  <c r="M191" i="10"/>
  <c r="M192" i="10"/>
  <c r="M193" i="10"/>
  <c r="M194" i="10"/>
  <c r="M195" i="10"/>
  <c r="M196" i="10"/>
  <c r="M197" i="10"/>
  <c r="M198" i="10"/>
  <c r="M199" i="10"/>
  <c r="M200" i="10"/>
  <c r="M201" i="10"/>
  <c r="M202" i="10"/>
  <c r="M203" i="10"/>
  <c r="M204" i="10"/>
  <c r="M205" i="10"/>
  <c r="M206" i="10"/>
  <c r="M207" i="10"/>
  <c r="M208" i="10"/>
  <c r="M209" i="10"/>
  <c r="M210" i="10"/>
  <c r="M211" i="10"/>
  <c r="M212" i="10"/>
  <c r="M213" i="10"/>
  <c r="M214" i="10"/>
  <c r="M215" i="10"/>
  <c r="M216" i="10"/>
  <c r="M217" i="10"/>
  <c r="M218" i="10"/>
  <c r="M219" i="10"/>
  <c r="M220" i="10"/>
  <c r="M221" i="10"/>
  <c r="M222" i="10"/>
  <c r="M223" i="10"/>
  <c r="M224" i="10"/>
  <c r="M225" i="10"/>
  <c r="M226" i="10"/>
  <c r="M227" i="10"/>
  <c r="M228" i="10"/>
  <c r="M229" i="10"/>
  <c r="M230" i="10"/>
  <c r="M231" i="10"/>
  <c r="M232" i="10"/>
  <c r="M233" i="10"/>
  <c r="M234" i="10"/>
  <c r="M235" i="10"/>
  <c r="M236" i="10"/>
  <c r="M237" i="10"/>
  <c r="M238" i="10"/>
  <c r="M239" i="10"/>
  <c r="M240" i="10"/>
  <c r="M241" i="10"/>
  <c r="M242" i="10"/>
  <c r="M243" i="10"/>
  <c r="M244" i="10"/>
  <c r="M245" i="10"/>
  <c r="M246" i="10"/>
  <c r="M247" i="10"/>
  <c r="M248" i="10"/>
  <c r="M249" i="10"/>
  <c r="M4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L87" i="10"/>
  <c r="L88" i="10"/>
  <c r="L89" i="10"/>
  <c r="L90" i="10"/>
  <c r="L91" i="10"/>
  <c r="L92" i="10"/>
  <c r="L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106" i="10"/>
  <c r="L107" i="10"/>
  <c r="L108" i="10"/>
  <c r="L109" i="10"/>
  <c r="L110" i="10"/>
  <c r="L111" i="10"/>
  <c r="L112" i="10"/>
  <c r="L113" i="10"/>
  <c r="L114" i="10"/>
  <c r="L115" i="10"/>
  <c r="L116" i="10"/>
  <c r="L117" i="10"/>
  <c r="L118" i="10"/>
  <c r="L119" i="10"/>
  <c r="L120" i="10"/>
  <c r="L121" i="10"/>
  <c r="L122" i="10"/>
  <c r="L123" i="10"/>
  <c r="L124" i="10"/>
  <c r="L125" i="10"/>
  <c r="L126" i="10"/>
  <c r="L127" i="10"/>
  <c r="L128" i="10"/>
  <c r="L129" i="10"/>
  <c r="L130" i="10"/>
  <c r="L131" i="10"/>
  <c r="L132" i="10"/>
  <c r="L133" i="10"/>
  <c r="L134" i="10"/>
  <c r="L135" i="10"/>
  <c r="L136" i="10"/>
  <c r="L137" i="10"/>
  <c r="L138" i="10"/>
  <c r="L139" i="10"/>
  <c r="L140" i="10"/>
  <c r="L141" i="10"/>
  <c r="L142" i="10"/>
  <c r="L143" i="10"/>
  <c r="L144" i="10"/>
  <c r="L145" i="10"/>
  <c r="L146" i="10"/>
  <c r="L147" i="10"/>
  <c r="L148" i="10"/>
  <c r="L149" i="10"/>
  <c r="L150" i="10"/>
  <c r="L151" i="10"/>
  <c r="L152" i="10"/>
  <c r="L153" i="10"/>
  <c r="L154" i="10"/>
  <c r="L155" i="10"/>
  <c r="L156" i="10"/>
  <c r="L157" i="10"/>
  <c r="L158" i="10"/>
  <c r="L159" i="10"/>
  <c r="L160" i="10"/>
  <c r="L161" i="10"/>
  <c r="L162" i="10"/>
  <c r="L163" i="10"/>
  <c r="L164" i="10"/>
  <c r="L165" i="10"/>
  <c r="L166" i="10"/>
  <c r="L167" i="10"/>
  <c r="L168" i="10"/>
  <c r="L169" i="10"/>
  <c r="L170" i="10"/>
  <c r="L171" i="10"/>
  <c r="L172" i="10"/>
  <c r="L173" i="10"/>
  <c r="L174" i="10"/>
  <c r="L175" i="10"/>
  <c r="L176" i="10"/>
  <c r="L177" i="10"/>
  <c r="L178" i="10"/>
  <c r="L179" i="10"/>
  <c r="L180" i="10"/>
  <c r="L181" i="10"/>
  <c r="L182" i="10"/>
  <c r="L183" i="10"/>
  <c r="L184" i="10"/>
  <c r="L185" i="10"/>
  <c r="L186" i="10"/>
  <c r="L187" i="10"/>
  <c r="L188" i="10"/>
  <c r="L189" i="10"/>
  <c r="L190" i="10"/>
  <c r="L191" i="10"/>
  <c r="L192" i="10"/>
  <c r="L193" i="10"/>
  <c r="L194" i="10"/>
  <c r="L195" i="10"/>
  <c r="L196" i="10"/>
  <c r="L197" i="10"/>
  <c r="L198" i="10"/>
  <c r="L199" i="10"/>
  <c r="L200" i="10"/>
  <c r="L201" i="10"/>
  <c r="L202" i="10"/>
  <c r="L203" i="10"/>
  <c r="L204" i="10"/>
  <c r="L205" i="10"/>
  <c r="L206" i="10"/>
  <c r="L207" i="10"/>
  <c r="L208" i="10"/>
  <c r="L209" i="10"/>
  <c r="L210" i="10"/>
  <c r="L211" i="10"/>
  <c r="L212" i="10"/>
  <c r="L213" i="10"/>
  <c r="L214" i="10"/>
  <c r="L215" i="10"/>
  <c r="L216" i="10"/>
  <c r="L217" i="10"/>
  <c r="L218" i="10"/>
  <c r="L219" i="10"/>
  <c r="L220" i="10"/>
  <c r="L221" i="10"/>
  <c r="L222" i="10"/>
  <c r="L223" i="10"/>
  <c r="L224" i="10"/>
  <c r="L225" i="10"/>
  <c r="L226" i="10"/>
  <c r="L227" i="10"/>
  <c r="L228" i="10"/>
  <c r="L229" i="10"/>
  <c r="L230" i="10"/>
  <c r="L231" i="10"/>
  <c r="L232" i="10"/>
  <c r="L233" i="10"/>
  <c r="L234" i="10"/>
  <c r="L235" i="10"/>
  <c r="L236" i="10"/>
  <c r="L237" i="10"/>
  <c r="L238" i="10"/>
  <c r="L239" i="10"/>
  <c r="L240" i="10"/>
  <c r="L241" i="10"/>
  <c r="L242" i="10"/>
  <c r="L243" i="10"/>
  <c r="L244" i="10"/>
  <c r="L245" i="10"/>
  <c r="L246" i="10"/>
  <c r="L247" i="10"/>
  <c r="L248" i="10"/>
  <c r="L249" i="10"/>
  <c r="L5" i="10"/>
  <c r="B12" i="11"/>
  <c r="B11" i="11"/>
  <c r="B13" i="11" s="1"/>
  <c r="M249" i="7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64" i="7"/>
  <c r="M65" i="7"/>
  <c r="M66" i="7"/>
  <c r="M67" i="7"/>
  <c r="M68" i="7"/>
  <c r="M69" i="7"/>
  <c r="M70" i="7"/>
  <c r="M71" i="7"/>
  <c r="M72" i="7"/>
  <c r="M73" i="7"/>
  <c r="M74" i="7"/>
  <c r="M75" i="7"/>
  <c r="M76" i="7"/>
  <c r="M77" i="7"/>
  <c r="M78" i="7"/>
  <c r="M79" i="7"/>
  <c r="M80" i="7"/>
  <c r="M81" i="7"/>
  <c r="M82" i="7"/>
  <c r="M83" i="7"/>
  <c r="M84" i="7"/>
  <c r="M85" i="7"/>
  <c r="M86" i="7"/>
  <c r="M87" i="7"/>
  <c r="M88" i="7"/>
  <c r="M89" i="7"/>
  <c r="M90" i="7"/>
  <c r="M91" i="7"/>
  <c r="M92" i="7"/>
  <c r="M93" i="7"/>
  <c r="M94" i="7"/>
  <c r="M95" i="7"/>
  <c r="M96" i="7"/>
  <c r="M97" i="7"/>
  <c r="M98" i="7"/>
  <c r="M99" i="7"/>
  <c r="M100" i="7"/>
  <c r="M101" i="7"/>
  <c r="M102" i="7"/>
  <c r="M103" i="7"/>
  <c r="M104" i="7"/>
  <c r="M105" i="7"/>
  <c r="M106" i="7"/>
  <c r="M107" i="7"/>
  <c r="M108" i="7"/>
  <c r="M109" i="7"/>
  <c r="M110" i="7"/>
  <c r="M111" i="7"/>
  <c r="M112" i="7"/>
  <c r="M113" i="7"/>
  <c r="M114" i="7"/>
  <c r="M115" i="7"/>
  <c r="M116" i="7"/>
  <c r="M117" i="7"/>
  <c r="M118" i="7"/>
  <c r="M119" i="7"/>
  <c r="M120" i="7"/>
  <c r="M121" i="7"/>
  <c r="M122" i="7"/>
  <c r="M123" i="7"/>
  <c r="M124" i="7"/>
  <c r="M125" i="7"/>
  <c r="M126" i="7"/>
  <c r="M127" i="7"/>
  <c r="M128" i="7"/>
  <c r="M129" i="7"/>
  <c r="M130" i="7"/>
  <c r="M131" i="7"/>
  <c r="M132" i="7"/>
  <c r="M133" i="7"/>
  <c r="M134" i="7"/>
  <c r="M135" i="7"/>
  <c r="M136" i="7"/>
  <c r="M137" i="7"/>
  <c r="M138" i="7"/>
  <c r="M139" i="7"/>
  <c r="M140" i="7"/>
  <c r="M141" i="7"/>
  <c r="M142" i="7"/>
  <c r="M143" i="7"/>
  <c r="M144" i="7"/>
  <c r="M145" i="7"/>
  <c r="M146" i="7"/>
  <c r="M147" i="7"/>
  <c r="M148" i="7"/>
  <c r="M149" i="7"/>
  <c r="M150" i="7"/>
  <c r="M151" i="7"/>
  <c r="M152" i="7"/>
  <c r="M153" i="7"/>
  <c r="M154" i="7"/>
  <c r="M155" i="7"/>
  <c r="M156" i="7"/>
  <c r="M157" i="7"/>
  <c r="M158" i="7"/>
  <c r="M159" i="7"/>
  <c r="M160" i="7"/>
  <c r="M161" i="7"/>
  <c r="M162" i="7"/>
  <c r="M163" i="7"/>
  <c r="M164" i="7"/>
  <c r="M165" i="7"/>
  <c r="M166" i="7"/>
  <c r="M167" i="7"/>
  <c r="M168" i="7"/>
  <c r="M169" i="7"/>
  <c r="M170" i="7"/>
  <c r="M171" i="7"/>
  <c r="M172" i="7"/>
  <c r="M173" i="7"/>
  <c r="M174" i="7"/>
  <c r="M175" i="7"/>
  <c r="M176" i="7"/>
  <c r="M177" i="7"/>
  <c r="M178" i="7"/>
  <c r="M179" i="7"/>
  <c r="M180" i="7"/>
  <c r="M181" i="7"/>
  <c r="M182" i="7"/>
  <c r="M183" i="7"/>
  <c r="M184" i="7"/>
  <c r="M185" i="7"/>
  <c r="M186" i="7"/>
  <c r="M187" i="7"/>
  <c r="M188" i="7"/>
  <c r="M189" i="7"/>
  <c r="M190" i="7"/>
  <c r="M191" i="7"/>
  <c r="M192" i="7"/>
  <c r="M193" i="7"/>
  <c r="M194" i="7"/>
  <c r="M195" i="7"/>
  <c r="M196" i="7"/>
  <c r="M197" i="7"/>
  <c r="M198" i="7"/>
  <c r="M199" i="7"/>
  <c r="M200" i="7"/>
  <c r="M201" i="7"/>
  <c r="M202" i="7"/>
  <c r="M203" i="7"/>
  <c r="M204" i="7"/>
  <c r="M205" i="7"/>
  <c r="M206" i="7"/>
  <c r="M207" i="7"/>
  <c r="M208" i="7"/>
  <c r="M209" i="7"/>
  <c r="M210" i="7"/>
  <c r="M211" i="7"/>
  <c r="M212" i="7"/>
  <c r="M213" i="7"/>
  <c r="M214" i="7"/>
  <c r="M215" i="7"/>
  <c r="M216" i="7"/>
  <c r="M217" i="7"/>
  <c r="M218" i="7"/>
  <c r="M219" i="7"/>
  <c r="M220" i="7"/>
  <c r="M221" i="7"/>
  <c r="M222" i="7"/>
  <c r="M223" i="7"/>
  <c r="M224" i="7"/>
  <c r="M225" i="7"/>
  <c r="M226" i="7"/>
  <c r="M227" i="7"/>
  <c r="M228" i="7"/>
  <c r="M229" i="7"/>
  <c r="M230" i="7"/>
  <c r="M231" i="7"/>
  <c r="M232" i="7"/>
  <c r="M233" i="7"/>
  <c r="M234" i="7"/>
  <c r="M235" i="7"/>
  <c r="M236" i="7"/>
  <c r="M237" i="7"/>
  <c r="M238" i="7"/>
  <c r="M239" i="7"/>
  <c r="M240" i="7"/>
  <c r="M241" i="7"/>
  <c r="M242" i="7"/>
  <c r="M243" i="7"/>
  <c r="M244" i="7"/>
  <c r="M245" i="7"/>
  <c r="M246" i="7"/>
  <c r="M247" i="7"/>
  <c r="M248" i="7"/>
  <c r="M4" i="7"/>
  <c r="P7" i="7"/>
  <c r="P5" i="7"/>
  <c r="P9" i="7"/>
  <c r="P8" i="7"/>
  <c r="P6" i="7"/>
  <c r="P4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L100" i="7"/>
  <c r="L101" i="7"/>
  <c r="L102" i="7"/>
  <c r="L103" i="7"/>
  <c r="L104" i="7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L121" i="7"/>
  <c r="L122" i="7"/>
  <c r="L123" i="7"/>
  <c r="L124" i="7"/>
  <c r="L125" i="7"/>
  <c r="L126" i="7"/>
  <c r="L127" i="7"/>
  <c r="L128" i="7"/>
  <c r="L129" i="7"/>
  <c r="L130" i="7"/>
  <c r="L131" i="7"/>
  <c r="L132" i="7"/>
  <c r="L133" i="7"/>
  <c r="L134" i="7"/>
  <c r="L135" i="7"/>
  <c r="L136" i="7"/>
  <c r="L137" i="7"/>
  <c r="L138" i="7"/>
  <c r="L139" i="7"/>
  <c r="L140" i="7"/>
  <c r="L141" i="7"/>
  <c r="L142" i="7"/>
  <c r="L143" i="7"/>
  <c r="L144" i="7"/>
  <c r="L145" i="7"/>
  <c r="L146" i="7"/>
  <c r="L147" i="7"/>
  <c r="L148" i="7"/>
  <c r="L149" i="7"/>
  <c r="L150" i="7"/>
  <c r="L151" i="7"/>
  <c r="L152" i="7"/>
  <c r="L153" i="7"/>
  <c r="L154" i="7"/>
  <c r="L155" i="7"/>
  <c r="L156" i="7"/>
  <c r="L157" i="7"/>
  <c r="L158" i="7"/>
  <c r="L159" i="7"/>
  <c r="L160" i="7"/>
  <c r="L161" i="7"/>
  <c r="L162" i="7"/>
  <c r="L163" i="7"/>
  <c r="L164" i="7"/>
  <c r="L165" i="7"/>
  <c r="L166" i="7"/>
  <c r="L167" i="7"/>
  <c r="L168" i="7"/>
  <c r="L169" i="7"/>
  <c r="L170" i="7"/>
  <c r="L171" i="7"/>
  <c r="L172" i="7"/>
  <c r="L173" i="7"/>
  <c r="L174" i="7"/>
  <c r="L175" i="7"/>
  <c r="L176" i="7"/>
  <c r="L177" i="7"/>
  <c r="L178" i="7"/>
  <c r="L179" i="7"/>
  <c r="L180" i="7"/>
  <c r="L181" i="7"/>
  <c r="L182" i="7"/>
  <c r="L183" i="7"/>
  <c r="L184" i="7"/>
  <c r="L185" i="7"/>
  <c r="L186" i="7"/>
  <c r="L187" i="7"/>
  <c r="L188" i="7"/>
  <c r="L189" i="7"/>
  <c r="L190" i="7"/>
  <c r="L191" i="7"/>
  <c r="L192" i="7"/>
  <c r="L193" i="7"/>
  <c r="L194" i="7"/>
  <c r="L195" i="7"/>
  <c r="L196" i="7"/>
  <c r="L197" i="7"/>
  <c r="L198" i="7"/>
  <c r="L199" i="7"/>
  <c r="L200" i="7"/>
  <c r="L201" i="7"/>
  <c r="L202" i="7"/>
  <c r="L203" i="7"/>
  <c r="L204" i="7"/>
  <c r="L205" i="7"/>
  <c r="L206" i="7"/>
  <c r="L207" i="7"/>
  <c r="L208" i="7"/>
  <c r="L209" i="7"/>
  <c r="L210" i="7"/>
  <c r="L211" i="7"/>
  <c r="L212" i="7"/>
  <c r="L213" i="7"/>
  <c r="L214" i="7"/>
  <c r="L215" i="7"/>
  <c r="L216" i="7"/>
  <c r="L217" i="7"/>
  <c r="L218" i="7"/>
  <c r="L219" i="7"/>
  <c r="L220" i="7"/>
  <c r="L221" i="7"/>
  <c r="L222" i="7"/>
  <c r="L223" i="7"/>
  <c r="L224" i="7"/>
  <c r="L225" i="7"/>
  <c r="L226" i="7"/>
  <c r="L227" i="7"/>
  <c r="L228" i="7"/>
  <c r="L229" i="7"/>
  <c r="L230" i="7"/>
  <c r="L231" i="7"/>
  <c r="L232" i="7"/>
  <c r="L233" i="7"/>
  <c r="L234" i="7"/>
  <c r="L235" i="7"/>
  <c r="L236" i="7"/>
  <c r="L237" i="7"/>
  <c r="L238" i="7"/>
  <c r="L239" i="7"/>
  <c r="L240" i="7"/>
  <c r="L241" i="7"/>
  <c r="L242" i="7"/>
  <c r="L243" i="7"/>
  <c r="L244" i="7"/>
  <c r="L245" i="7"/>
  <c r="L246" i="7"/>
  <c r="L247" i="7"/>
  <c r="L248" i="7"/>
  <c r="L249" i="7"/>
  <c r="L5" i="7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4" i="3"/>
  <c r="O9" i="3"/>
  <c r="O8" i="3"/>
  <c r="O7" i="3"/>
  <c r="O6" i="3"/>
  <c r="O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5" i="3"/>
  <c r="O4" i="3"/>
  <c r="I16" i="14" l="1"/>
  <c r="I5" i="15"/>
  <c r="I15" i="15" s="1"/>
  <c r="I11" i="15"/>
  <c r="I16" i="15" s="1"/>
  <c r="O13" i="3"/>
  <c r="I15" i="13"/>
  <c r="O14" i="3"/>
  <c r="P13" i="7"/>
  <c r="I5" i="14"/>
  <c r="I15" i="14" s="1"/>
  <c r="P12" i="7"/>
  <c r="I16" i="13"/>
  <c r="B18" i="11"/>
  <c r="P5" i="10"/>
  <c r="P13" i="10"/>
  <c r="P7" i="10"/>
  <c r="B17" i="11"/>
  <c r="P12" i="10"/>
  <c r="B6" i="11"/>
  <c r="B5" i="11"/>
  <c r="B19" i="11" l="1"/>
  <c r="B7" i="11"/>
</calcChain>
</file>

<file path=xl/sharedStrings.xml><?xml version="1.0" encoding="utf-8"?>
<sst xmlns="http://schemas.openxmlformats.org/spreadsheetml/2006/main" count="128" uniqueCount="62">
  <si>
    <t>Date</t>
  </si>
  <si>
    <t>Open</t>
  </si>
  <si>
    <t>High</t>
  </si>
  <si>
    <t>Low</t>
  </si>
  <si>
    <t>Close</t>
  </si>
  <si>
    <t>Adj Close</t>
  </si>
  <si>
    <t>HDFC</t>
  </si>
  <si>
    <t>ONGC</t>
  </si>
  <si>
    <t>SPICEJET</t>
  </si>
  <si>
    <t>Risk Free rate</t>
  </si>
  <si>
    <t>For HDFC Limited</t>
  </si>
  <si>
    <t>Expected Return</t>
  </si>
  <si>
    <t>Standard Deviation of Returns</t>
  </si>
  <si>
    <t>Sharpe Ratio</t>
  </si>
  <si>
    <t>For ONGC Limited</t>
  </si>
  <si>
    <t>For SpiceJet Limited</t>
  </si>
  <si>
    <t>Add your comments here:</t>
  </si>
  <si>
    <t>FILL YOUR ANSWERS IN THE CELLS HIGHLIGHTED IN YELLOW COLOUR.</t>
  </si>
  <si>
    <t>Institute of Actuarial and Quantitative Studies</t>
  </si>
  <si>
    <t>B.Sc. in Actuarial Science and Quantitative Finance</t>
  </si>
  <si>
    <t>Semester 1</t>
  </si>
  <si>
    <t>Group Members:</t>
  </si>
  <si>
    <t>Name</t>
  </si>
  <si>
    <t>Roll No</t>
  </si>
  <si>
    <t>Little Jain</t>
  </si>
  <si>
    <t>Sahil Maniyar</t>
  </si>
  <si>
    <t>Priyansh Gupta</t>
  </si>
  <si>
    <t>Division - A</t>
  </si>
  <si>
    <t>Stock Analysis using Adjusted Closing Price</t>
  </si>
  <si>
    <t>Return</t>
  </si>
  <si>
    <t>Mean</t>
  </si>
  <si>
    <t>Variance</t>
  </si>
  <si>
    <t>Standardized Data</t>
  </si>
  <si>
    <t>Stock Price Analysis</t>
  </si>
  <si>
    <t>Expected Share Price</t>
  </si>
  <si>
    <t>Variance in Share Price</t>
  </si>
  <si>
    <t>Variance of Return</t>
  </si>
  <si>
    <t>Skewness of Share Price</t>
  </si>
  <si>
    <t>Kurtosis of Share Price</t>
  </si>
  <si>
    <r>
      <t>Sharpe ratio is the measure of risk-adjusted return of a financial portfolio.</t>
    </r>
    <r>
      <rPr>
        <b/>
        <sz val="11"/>
        <color theme="1"/>
        <rFont val="Calibri"/>
        <family val="2"/>
        <scheme val="minor"/>
      </rPr>
      <t xml:space="preserve">Investor C </t>
    </r>
    <r>
      <rPr>
        <sz val="11"/>
        <color theme="1"/>
        <rFont val="Calibri"/>
        <family val="2"/>
        <scheme val="minor"/>
      </rPr>
      <t>is making the highest return per risk as the the</t>
    </r>
  </si>
  <si>
    <r>
      <t>Spicejet Stock has the</t>
    </r>
    <r>
      <rPr>
        <b/>
        <sz val="11"/>
        <color theme="1"/>
        <rFont val="Calibri"/>
        <family val="2"/>
        <scheme val="minor"/>
      </rPr>
      <t xml:space="preserve"> highest sharpe ratio</t>
    </r>
    <r>
      <rPr>
        <sz val="11"/>
        <color theme="1"/>
        <rFont val="Calibri"/>
        <family val="2"/>
        <scheme val="minor"/>
      </rPr>
      <t xml:space="preserve">  when compared to HDFC and ONGC stock.Thus investor C will have a better </t>
    </r>
    <r>
      <rPr>
        <b/>
        <sz val="11"/>
        <color theme="1"/>
        <rFont val="Calibri"/>
        <family val="2"/>
        <scheme val="minor"/>
      </rPr>
      <t>return</t>
    </r>
  </si>
  <si>
    <r>
      <rPr>
        <b/>
        <sz val="11"/>
        <color theme="1"/>
        <rFont val="Calibri"/>
        <family val="2"/>
        <scheme val="minor"/>
      </rPr>
      <t xml:space="preserve"> yielding capacity</t>
    </r>
    <r>
      <rPr>
        <sz val="11"/>
        <color theme="1"/>
        <rFont val="Calibri"/>
        <family val="2"/>
        <scheme val="minor"/>
      </rPr>
      <t xml:space="preserve"> of a fund for every additional unit of risk taken by him which justifies the </t>
    </r>
    <r>
      <rPr>
        <b/>
        <sz val="11"/>
        <color theme="1"/>
        <rFont val="Calibri"/>
        <family val="2"/>
        <scheme val="minor"/>
      </rPr>
      <t>underlying volatility</t>
    </r>
    <r>
      <rPr>
        <sz val="11"/>
        <color theme="1"/>
        <rFont val="Calibri"/>
        <family val="2"/>
        <scheme val="minor"/>
      </rPr>
      <t xml:space="preserve"> of the fund. The </t>
    </r>
  </si>
  <si>
    <r>
      <t xml:space="preserve">greater a portfolio's Sharpe ratio, the better its </t>
    </r>
    <r>
      <rPr>
        <b/>
        <sz val="11"/>
        <color theme="1"/>
        <rFont val="Calibri"/>
        <family val="2"/>
        <scheme val="minor"/>
      </rPr>
      <t>risk-adjusted performance.</t>
    </r>
  </si>
  <si>
    <t>CORRELATION BETWEEN THE STOCKS</t>
  </si>
  <si>
    <t>VARIANCE OF RETURN ON PORTFOLIO</t>
  </si>
  <si>
    <t>EXPECTED RETURN ON PORTFOLIO</t>
  </si>
  <si>
    <t>WEIGHT OF INVESTMENT IN ONGC STOCKS</t>
  </si>
  <si>
    <t>VARIANCE OF RETURN OF ONGC</t>
  </si>
  <si>
    <t>EXPECTED RETURN ON ONGC</t>
  </si>
  <si>
    <t>WEIGHT OF INVESTMENT IN HDFC STOCKS</t>
  </si>
  <si>
    <t>VARIANCE OF RETURN OF HDFC</t>
  </si>
  <si>
    <t>EXPECTED RETURN ON HDFC</t>
  </si>
  <si>
    <t>Return on ONGC</t>
  </si>
  <si>
    <t>Return on HDFC</t>
  </si>
  <si>
    <t>WEIGHT OF INVESTMENT IN SPICEJET STOCKS</t>
  </si>
  <si>
    <t>VARIANCE OF RETURN OF SPICEJET</t>
  </si>
  <si>
    <t>EXPECTED RETURN ON SPICEJET</t>
  </si>
  <si>
    <t>RETURN ON SPICEJET</t>
  </si>
  <si>
    <t>RETURN ON ONGC</t>
  </si>
  <si>
    <t>VARIANCE ON RETURN OF SPICEJET</t>
  </si>
  <si>
    <t>VARIANCE ON RETURN OF HDFC</t>
  </si>
  <si>
    <t>RETURN ON HDFC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</si>
</sst>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2" borderId="0" xfId="0" applyFont="1" applyFill="1"/>
    <xf numFmtId="9" fontId="0" fillId="2" borderId="0" xfId="0" applyNumberFormat="1" applyFill="1"/>
    <xf numFmtId="0" fontId="1" fillId="3" borderId="0" xfId="0" applyFont="1" applyFill="1"/>
    <xf numFmtId="0" fontId="1" fillId="4" borderId="0" xfId="0" applyFont="1" applyFill="1"/>
    <xf numFmtId="0" fontId="0" fillId="5" borderId="0" xfId="0" applyFill="1"/>
    <xf numFmtId="0" fontId="1" fillId="5" borderId="0" xfId="0" applyFont="1" applyFill="1"/>
    <xf numFmtId="0" fontId="1" fillId="6" borderId="0" xfId="0" applyFont="1" applyFill="1"/>
    <xf numFmtId="0" fontId="0" fillId="6" borderId="0" xfId="0" applyFill="1"/>
    <xf numFmtId="0" fontId="4" fillId="0" borderId="0" xfId="0" applyFont="1" applyFill="1" applyAlignme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14" fontId="0" fillId="0" borderId="4" xfId="0" applyNumberFormat="1" applyBorder="1"/>
    <xf numFmtId="1" fontId="0" fillId="0" borderId="4" xfId="0" applyNumberFormat="1" applyBorder="1"/>
    <xf numFmtId="0" fontId="0" fillId="0" borderId="4" xfId="0" applyBorder="1"/>
    <xf numFmtId="14" fontId="0" fillId="0" borderId="5" xfId="0" applyNumberFormat="1" applyBorder="1"/>
    <xf numFmtId="0" fontId="0" fillId="0" borderId="5" xfId="0" applyBorder="1"/>
    <xf numFmtId="0" fontId="1" fillId="7" borderId="6" xfId="0" applyFont="1" applyFill="1" applyBorder="1" applyAlignment="1">
      <alignment horizontal="center" vertical="center"/>
    </xf>
    <xf numFmtId="0" fontId="1" fillId="5" borderId="4" xfId="0" applyFont="1" applyFill="1" applyBorder="1"/>
    <xf numFmtId="0" fontId="1" fillId="5" borderId="5" xfId="0" applyFont="1" applyFill="1" applyBorder="1"/>
    <xf numFmtId="0" fontId="1" fillId="5" borderId="3" xfId="0" applyFont="1" applyFill="1" applyBorder="1"/>
    <xf numFmtId="0" fontId="0" fillId="0" borderId="3" xfId="0" applyBorder="1"/>
    <xf numFmtId="0" fontId="1" fillId="2" borderId="5" xfId="0" applyFont="1" applyFill="1" applyBorder="1"/>
    <xf numFmtId="0" fontId="1" fillId="2" borderId="3" xfId="0" applyFont="1" applyFill="1" applyBorder="1"/>
    <xf numFmtId="0" fontId="1" fillId="7" borderId="2" xfId="0" applyFont="1" applyFill="1" applyBorder="1" applyAlignment="1">
      <alignment horizontal="center" vertical="center"/>
    </xf>
    <xf numFmtId="14" fontId="0" fillId="0" borderId="3" xfId="0" applyNumberFormat="1" applyBorder="1"/>
    <xf numFmtId="1" fontId="0" fillId="0" borderId="3" xfId="0" applyNumberFormat="1" applyBorder="1"/>
    <xf numFmtId="0" fontId="1" fillId="8" borderId="2" xfId="0" applyFont="1" applyFill="1" applyBorder="1" applyAlignment="1">
      <alignment horizontal="center" vertical="center"/>
    </xf>
    <xf numFmtId="0" fontId="0" fillId="0" borderId="1" xfId="0" applyBorder="1"/>
    <xf numFmtId="0" fontId="0" fillId="0" borderId="9" xfId="0" applyBorder="1"/>
    <xf numFmtId="0" fontId="0" fillId="9" borderId="9" xfId="0" applyFill="1" applyBorder="1"/>
    <xf numFmtId="0" fontId="0" fillId="0" borderId="2" xfId="0" applyBorder="1"/>
    <xf numFmtId="0" fontId="0" fillId="5" borderId="2" xfId="0" applyFill="1" applyBorder="1"/>
    <xf numFmtId="0" fontId="0" fillId="10" borderId="2" xfId="0" applyFill="1" applyBorder="1"/>
    <xf numFmtId="0" fontId="0" fillId="11" borderId="2" xfId="0" applyFill="1" applyBorder="1"/>
    <xf numFmtId="0" fontId="1" fillId="8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1" fillId="9" borderId="2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1" fillId="9" borderId="7" xfId="0" applyFont="1" applyFill="1" applyBorder="1" applyAlignment="1">
      <alignment horizontal="center"/>
    </xf>
    <xf numFmtId="0" fontId="1" fillId="9" borderId="8" xfId="0" applyFont="1" applyFill="1" applyBorder="1" applyAlignment="1">
      <alignment horizontal="center"/>
    </xf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609598</xdr:colOff>
      <xdr:row>14</xdr:row>
      <xdr:rowOff>174172</xdr:rowOff>
    </xdr:from>
    <xdr:to>
      <xdr:col>15</xdr:col>
      <xdr:colOff>22859</xdr:colOff>
      <xdr:row>26</xdr:row>
      <xdr:rowOff>7620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0132179-B322-4A07-B5A0-98A5C353906F}"/>
            </a:ext>
          </a:extLst>
        </xdr:cNvPr>
        <xdr:cNvSpPr txBox="1"/>
      </xdr:nvSpPr>
      <xdr:spPr>
        <a:xfrm>
          <a:off x="10332718" y="2841172"/>
          <a:ext cx="2362201" cy="202800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IN" sz="1200" b="1" u="sng">
              <a:solidFill>
                <a:srgbClr val="7030A0"/>
              </a:solidFill>
            </a:rPr>
            <a:t>Shape of the Graph</a:t>
          </a:r>
        </a:p>
        <a:p>
          <a:r>
            <a:rPr lang="en-IN" sz="1200">
              <a:solidFill>
                <a:schemeClr val="tx1"/>
              </a:solidFill>
            </a:rPr>
            <a:t>The adjusted closing price data of the HDFC stock</a:t>
          </a:r>
          <a:r>
            <a:rPr lang="en-IN" sz="1200" baseline="0">
              <a:solidFill>
                <a:schemeClr val="tx1"/>
              </a:solidFill>
            </a:rPr>
            <a:t> is a </a:t>
          </a:r>
          <a:r>
            <a:rPr lang="en-IN" sz="1200" b="1" baseline="0">
              <a:solidFill>
                <a:schemeClr val="tx1"/>
              </a:solidFill>
            </a:rPr>
            <a:t>right-skewed data.</a:t>
          </a:r>
        </a:p>
        <a:p>
          <a:r>
            <a:rPr lang="en-IN" sz="1200" baseline="0">
              <a:solidFill>
                <a:schemeClr val="tx1"/>
              </a:solidFill>
            </a:rPr>
            <a:t>The negative value of kurtosis indicates that the graph will have a </a:t>
          </a:r>
          <a:r>
            <a:rPr lang="en-IN" sz="1200" b="1" baseline="0">
              <a:solidFill>
                <a:schemeClr val="tx1"/>
              </a:solidFill>
            </a:rPr>
            <a:t>flatter curve </a:t>
          </a:r>
          <a:r>
            <a:rPr lang="en-IN" sz="1200" baseline="0">
              <a:solidFill>
                <a:schemeClr val="tx1"/>
              </a:solidFill>
            </a:rPr>
            <a:t>than the normal curve with the same mean and standard deviation. The curve will also have very </a:t>
          </a:r>
          <a:r>
            <a:rPr lang="en-IN" sz="1200" b="1" baseline="0">
              <a:solidFill>
                <a:schemeClr val="tx1"/>
              </a:solidFill>
            </a:rPr>
            <a:t>light tails</a:t>
          </a:r>
          <a:r>
            <a:rPr lang="en-IN" sz="1200" baseline="0">
              <a:solidFill>
                <a:schemeClr val="tx1"/>
              </a:solidFill>
            </a:rPr>
            <a:t>.</a:t>
          </a:r>
          <a:endParaRPr lang="en-IN" sz="12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13</xdr:row>
      <xdr:rowOff>175260</xdr:rowOff>
    </xdr:from>
    <xdr:to>
      <xdr:col>16</xdr:col>
      <xdr:colOff>15240</xdr:colOff>
      <xdr:row>25</xdr:row>
      <xdr:rowOff>7620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D3228EF-E811-4CC2-8784-284A7A22456A}"/>
            </a:ext>
          </a:extLst>
        </xdr:cNvPr>
        <xdr:cNvSpPr txBox="1"/>
      </xdr:nvSpPr>
      <xdr:spPr>
        <a:xfrm>
          <a:off x="9966960" y="2651760"/>
          <a:ext cx="2354580" cy="202692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200" b="1" i="0" u="sng" strike="noStrike" kern="0" cap="none" spc="0" normalizeH="0" baseline="0" noProof="0">
              <a:ln>
                <a:noFill/>
              </a:ln>
              <a:solidFill>
                <a:srgbClr val="7030A0"/>
              </a:solidFill>
              <a:effectLst/>
              <a:uLnTx/>
              <a:uFillTx/>
              <a:latin typeface="+mn-lt"/>
              <a:ea typeface="+mn-ea"/>
              <a:cs typeface="+mn-cs"/>
            </a:rPr>
            <a:t>Shape of the Graph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The adjusted closing price data of the ONGC stock is a </a:t>
          </a:r>
          <a:r>
            <a:rPr kumimoji="0" lang="en-IN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right-skewed data.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The negative value of kurtosis indicates that the graph will have a </a:t>
          </a:r>
          <a:r>
            <a:rPr kumimoji="0" lang="en-IN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flatter curve </a:t>
          </a:r>
          <a:r>
            <a:rPr kumimoji="0" lang="en-IN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than the normal curve with the same mean and standard deviation. The curve will also have very </a:t>
          </a:r>
          <a:r>
            <a:rPr kumimoji="0" lang="en-IN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light tails</a:t>
          </a:r>
          <a:r>
            <a:rPr kumimoji="0" lang="en-IN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.</a:t>
          </a:r>
        </a:p>
        <a:p>
          <a:endParaRPr lang="en-IN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13</xdr:row>
      <xdr:rowOff>167640</xdr:rowOff>
    </xdr:from>
    <xdr:to>
      <xdr:col>16</xdr:col>
      <xdr:colOff>7620</xdr:colOff>
      <xdr:row>25</xdr:row>
      <xdr:rowOff>7620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D5C3CA1-9537-41F2-B63A-C904169C17A9}"/>
            </a:ext>
          </a:extLst>
        </xdr:cNvPr>
        <xdr:cNvSpPr txBox="1"/>
      </xdr:nvSpPr>
      <xdr:spPr>
        <a:xfrm>
          <a:off x="10942320" y="2644140"/>
          <a:ext cx="2346960" cy="203454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200" b="1" i="0" u="sng" strike="noStrike" kern="0" cap="none" spc="0" normalizeH="0" baseline="0" noProof="0">
              <a:ln>
                <a:noFill/>
              </a:ln>
              <a:solidFill>
                <a:srgbClr val="7030A0"/>
              </a:solidFill>
              <a:effectLst/>
              <a:uLnTx/>
              <a:uFillTx/>
              <a:latin typeface="+mn-lt"/>
              <a:ea typeface="+mn-ea"/>
              <a:cs typeface="+mn-cs"/>
            </a:rPr>
            <a:t>Shape of the Graph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The adjusted closing price data of the SpiceJet stock is a </a:t>
          </a:r>
          <a:r>
            <a:rPr kumimoji="0" lang="en-IN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right-skewed data.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The positive value of kurtosis indicates that the graph will have a </a:t>
          </a:r>
          <a:r>
            <a:rPr kumimoji="0" lang="en-IN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higher peak</a:t>
          </a:r>
          <a:r>
            <a:rPr kumimoji="0" lang="en-IN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than the normal curve with the same mean and standard deviation. The curve will also have very </a:t>
          </a:r>
          <a:r>
            <a:rPr kumimoji="0" lang="en-IN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thick tails</a:t>
          </a:r>
          <a:r>
            <a:rPr kumimoji="0" lang="en-IN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.</a:t>
          </a:r>
        </a:p>
        <a:p>
          <a:endParaRPr lang="en-IN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9</xdr:row>
      <xdr:rowOff>7620</xdr:rowOff>
    </xdr:from>
    <xdr:to>
      <xdr:col>17</xdr:col>
      <xdr:colOff>30480</xdr:colOff>
      <xdr:row>16</xdr:row>
      <xdr:rowOff>15240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D8AA568-4BD8-4832-A599-BC299E9CB598}"/>
            </a:ext>
          </a:extLst>
        </xdr:cNvPr>
        <xdr:cNvSpPr txBox="1"/>
      </xdr:nvSpPr>
      <xdr:spPr>
        <a:xfrm>
          <a:off x="4457700" y="1653540"/>
          <a:ext cx="7338060" cy="128778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IN" sz="1100" b="1" u="sng">
              <a:solidFill>
                <a:srgbClr val="FF0000"/>
              </a:solidFill>
            </a:rPr>
            <a:t>Rationale for</a:t>
          </a:r>
          <a:r>
            <a:rPr lang="en-IN" sz="1100" b="1" u="sng" baseline="0">
              <a:solidFill>
                <a:srgbClr val="FF0000"/>
              </a:solidFill>
            </a:rPr>
            <a:t> choosing the adjusted closing price for the analysis.</a:t>
          </a:r>
        </a:p>
        <a:p>
          <a:r>
            <a:rPr lang="en-IN" sz="1100" b="0"/>
            <a:t>The adjusted closing price </a:t>
          </a:r>
          <a:r>
            <a:rPr lang="en-IN" sz="1100" b="1"/>
            <a:t>amends a stock's closing price </a:t>
          </a:r>
          <a:r>
            <a:rPr lang="en-IN" sz="1100" b="0"/>
            <a:t>to reflect that stock's value after accounting for any </a:t>
          </a:r>
          <a:r>
            <a:rPr lang="en-IN" sz="1100" b="1"/>
            <a:t>corporate actions</a:t>
          </a:r>
          <a:r>
            <a:rPr lang="en-IN" sz="1100" b="0"/>
            <a:t>.The </a:t>
          </a:r>
          <a:r>
            <a:rPr lang="en-IN" sz="1100" b="1"/>
            <a:t>closing price is the raw price</a:t>
          </a:r>
          <a:r>
            <a:rPr lang="en-IN" sz="1100" b="0"/>
            <a:t>, which is just the cash value of the last transacted price before the market closes.The adjusted closing price factors in corporate actions, such as </a:t>
          </a:r>
          <a:r>
            <a:rPr lang="en-IN" sz="1100" b="1"/>
            <a:t>stock splits, dividends, and rights offerings</a:t>
          </a:r>
          <a:r>
            <a:rPr lang="en-IN" sz="1100" b="0"/>
            <a:t>. The adjusted closing price can obscure the impact of key nominal prices and stock splits on prices in the </a:t>
          </a:r>
          <a:r>
            <a:rPr lang="en-IN" sz="1100" b="1"/>
            <a:t>short term</a:t>
          </a:r>
          <a:r>
            <a:rPr lang="en-IN" sz="1100" b="0"/>
            <a:t>. Hence, it is often used when examining historical returns or doing a detailed analysis of past performance.</a:t>
          </a:r>
        </a:p>
        <a:p>
          <a:endParaRPr lang="en-IN" sz="1100" b="0"/>
        </a:p>
        <a:p>
          <a:endParaRPr lang="en-IN" sz="1100" b="0"/>
        </a:p>
        <a:p>
          <a:endParaRPr lang="en-IN" sz="1100" b="0"/>
        </a:p>
        <a:p>
          <a:endParaRPr lang="en-IN" sz="1100" b="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ahil%20P%5e0S%20Project%20Work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up Details"/>
      <sheetName val="HDFC Historical Data"/>
      <sheetName val="ONGC Historical Data"/>
      <sheetName val="SpiceJet Historical Data"/>
      <sheetName val="Sharpe Ratio Analysis"/>
    </sheetNames>
    <sheetDataSet>
      <sheetData sheetId="0" refreshError="1"/>
      <sheetData sheetId="1">
        <row r="3">
          <cell r="G3">
            <v>1366.236938</v>
          </cell>
        </row>
        <row r="4">
          <cell r="G4">
            <v>1385.304443</v>
          </cell>
          <cell r="L4">
            <v>-1.9120745232480907</v>
          </cell>
        </row>
        <row r="5">
          <cell r="G5">
            <v>1404.6207280000001</v>
          </cell>
          <cell r="K5">
            <v>1.3859729936925932E-2</v>
          </cell>
          <cell r="L5">
            <v>-1.6506321895967166</v>
          </cell>
        </row>
        <row r="6">
          <cell r="G6">
            <v>1435.5867920000001</v>
          </cell>
          <cell r="K6">
            <v>1.3847391936072092E-2</v>
          </cell>
          <cell r="L6">
            <v>-1.3857787319537229</v>
          </cell>
        </row>
        <row r="7">
          <cell r="G7">
            <v>1405.2679439999999</v>
          </cell>
          <cell r="K7">
            <v>2.1806358054483936E-2</v>
          </cell>
          <cell r="L7">
            <v>-0.96119040557553126</v>
          </cell>
        </row>
        <row r="8">
          <cell r="G8">
            <v>1366.734741</v>
          </cell>
          <cell r="K8">
            <v>-2.1345687837976766E-2</v>
          </cell>
          <cell r="L8">
            <v>-1.3769044895493567</v>
          </cell>
        </row>
        <row r="9">
          <cell r="G9">
            <v>1367.1827390000001</v>
          </cell>
          <cell r="K9">
            <v>-2.780349778720392E-2</v>
          </cell>
          <cell r="L9">
            <v>-1.9052489433928004</v>
          </cell>
        </row>
        <row r="10">
          <cell r="G10">
            <v>1369.721802</v>
          </cell>
          <cell r="K10">
            <v>3.2773337694885286E-4</v>
          </cell>
          <cell r="L10">
            <v>-1.8991062601948059</v>
          </cell>
        </row>
        <row r="11">
          <cell r="G11">
            <v>1391.079346</v>
          </cell>
          <cell r="K11">
            <v>1.8554273197189085E-3</v>
          </cell>
          <cell r="L11">
            <v>-1.864292132389</v>
          </cell>
        </row>
        <row r="12">
          <cell r="G12">
            <v>1406.761475</v>
          </cell>
          <cell r="K12">
            <v>1.5472298743853568E-2</v>
          </cell>
          <cell r="L12">
            <v>-1.5714501405069001</v>
          </cell>
        </row>
        <row r="13">
          <cell r="G13">
            <v>1421.049683</v>
          </cell>
          <cell r="K13">
            <v>1.1210282667702732E-2</v>
          </cell>
          <cell r="L13">
            <v>-1.356426077191752</v>
          </cell>
        </row>
        <row r="14">
          <cell r="G14">
            <v>1426.326904</v>
          </cell>
          <cell r="K14">
            <v>1.0105575512129828E-2</v>
          </cell>
          <cell r="L14">
            <v>-1.1605146329196134</v>
          </cell>
        </row>
        <row r="15">
          <cell r="G15">
            <v>1430.1104740000001</v>
          </cell>
          <cell r="K15">
            <v>3.7067292513683842E-3</v>
          </cell>
          <cell r="L15">
            <v>-1.088156504604763</v>
          </cell>
        </row>
        <row r="16">
          <cell r="G16">
            <v>1418.909058</v>
          </cell>
          <cell r="K16">
            <v>2.6491546721133644E-3</v>
          </cell>
          <cell r="L16">
            <v>-1.0362784340164324</v>
          </cell>
        </row>
        <row r="17">
          <cell r="G17">
            <v>1409.8979489999999</v>
          </cell>
          <cell r="K17">
            <v>-7.8633885040867921E-3</v>
          </cell>
          <cell r="L17">
            <v>-1.1898656148898541</v>
          </cell>
        </row>
        <row r="18">
          <cell r="G18">
            <v>1420.5517580000001</v>
          </cell>
          <cell r="K18">
            <v>-6.3709821541850214E-3</v>
          </cell>
          <cell r="L18">
            <v>-1.3134206036388756</v>
          </cell>
        </row>
        <row r="19">
          <cell r="G19">
            <v>1414.428345</v>
          </cell>
          <cell r="K19">
            <v>7.5280329393268329E-3</v>
          </cell>
          <cell r="L19">
            <v>-1.1673418855666342</v>
          </cell>
        </row>
        <row r="20">
          <cell r="G20">
            <v>1410.146851</v>
          </cell>
          <cell r="K20">
            <v>-4.3199051141351533E-3</v>
          </cell>
          <cell r="L20">
            <v>-1.2513024973315805</v>
          </cell>
        </row>
        <row r="21">
          <cell r="G21">
            <v>1425.480591</v>
          </cell>
          <cell r="K21">
            <v>-3.031604387942379E-3</v>
          </cell>
          <cell r="L21">
            <v>-1.3100078068555259</v>
          </cell>
        </row>
        <row r="22">
          <cell r="G22">
            <v>1445.1951899999999</v>
          </cell>
          <cell r="K22">
            <v>1.0815165092144609E-2</v>
          </cell>
          <cell r="L22">
            <v>-1.0997606471351831</v>
          </cell>
        </row>
        <row r="23">
          <cell r="G23">
            <v>1474.617798</v>
          </cell>
          <cell r="K23">
            <v>1.3735378322331038E-2</v>
          </cell>
          <cell r="L23">
            <v>-0.82944574387117287</v>
          </cell>
        </row>
        <row r="24">
          <cell r="G24">
            <v>1464.3125</v>
          </cell>
          <cell r="K24">
            <v>2.0154444187650458E-2</v>
          </cell>
          <cell r="L24">
            <v>-0.42602037187679714</v>
          </cell>
        </row>
        <row r="25">
          <cell r="G25">
            <v>1462.420654</v>
          </cell>
          <cell r="K25">
            <v>-7.0129871696737673E-3</v>
          </cell>
          <cell r="L25">
            <v>-0.56732051356249957</v>
          </cell>
        </row>
        <row r="26">
          <cell r="G26">
            <v>1460.329712</v>
          </cell>
          <cell r="K26">
            <v>-1.2928040678446165E-3</v>
          </cell>
          <cell r="L26">
            <v>-0.59326038525253011</v>
          </cell>
        </row>
        <row r="27">
          <cell r="G27">
            <v>1476.70874</v>
          </cell>
          <cell r="K27">
            <v>-1.4308046154326353E-3</v>
          </cell>
          <cell r="L27">
            <v>-0.6219301433572052</v>
          </cell>
        </row>
        <row r="28">
          <cell r="G28">
            <v>1497.369385</v>
          </cell>
          <cell r="K28">
            <v>1.1153546720920818E-2</v>
          </cell>
          <cell r="L28">
            <v>-0.39735061377212205</v>
          </cell>
        </row>
        <row r="29">
          <cell r="G29">
            <v>1485.5704350000001</v>
          </cell>
          <cell r="K29">
            <v>1.389403808431122E-2</v>
          </cell>
          <cell r="L29">
            <v>-0.1140640881599571</v>
          </cell>
        </row>
        <row r="30">
          <cell r="G30">
            <v>1468.4445800000001</v>
          </cell>
          <cell r="K30">
            <v>-7.9109953584266327E-3</v>
          </cell>
          <cell r="L30">
            <v>-0.27584430128358561</v>
          </cell>
        </row>
        <row r="31">
          <cell r="G31">
            <v>1437.3292240000001</v>
          </cell>
          <cell r="K31">
            <v>-1.1595098053502416E-2</v>
          </cell>
          <cell r="L31">
            <v>-0.51066388029903942</v>
          </cell>
        </row>
        <row r="32">
          <cell r="G32">
            <v>1456.5460210000001</v>
          </cell>
          <cell r="K32">
            <v>-2.1417045818392644E-2</v>
          </cell>
          <cell r="L32">
            <v>-0.93729921014598583</v>
          </cell>
        </row>
        <row r="33">
          <cell r="G33">
            <v>1403.525513</v>
          </cell>
          <cell r="K33">
            <v>1.3281207960883048E-2</v>
          </cell>
          <cell r="L33">
            <v>-0.67380987302585693</v>
          </cell>
        </row>
        <row r="34">
          <cell r="G34">
            <v>1365.5399170000001</v>
          </cell>
          <cell r="K34">
            <v>-3.7080599116544384E-2</v>
          </cell>
          <cell r="L34">
            <v>-1.4007956712674929</v>
          </cell>
        </row>
        <row r="35">
          <cell r="G35">
            <v>1384.5078129999999</v>
          </cell>
          <cell r="K35">
            <v>-2.7437400760770187E-2</v>
          </cell>
          <cell r="L35">
            <v>-1.9216316623097562</v>
          </cell>
        </row>
        <row r="36">
          <cell r="G36">
            <v>1470.3861079999999</v>
          </cell>
          <cell r="K36">
            <v>1.379481278552195E-2</v>
          </cell>
          <cell r="L36">
            <v>-1.6615551082615712</v>
          </cell>
        </row>
        <row r="37">
          <cell r="G37">
            <v>1553.825073</v>
          </cell>
          <cell r="K37">
            <v>6.0180317999895601E-2</v>
          </cell>
          <cell r="L37">
            <v>-0.48404279845485249</v>
          </cell>
        </row>
        <row r="38">
          <cell r="G38">
            <v>1568.013672</v>
          </cell>
          <cell r="K38">
            <v>5.5194655167062651E-2</v>
          </cell>
          <cell r="L38">
            <v>0.6600228633637949</v>
          </cell>
        </row>
        <row r="39">
          <cell r="G39">
            <v>1572.295044</v>
          </cell>
          <cell r="K39">
            <v>9.0899613055543428E-3</v>
          </cell>
          <cell r="L39">
            <v>0.85456852803274741</v>
          </cell>
        </row>
        <row r="40">
          <cell r="G40">
            <v>1590.715332</v>
          </cell>
          <cell r="K40">
            <v>2.7267221409522798E-3</v>
          </cell>
          <cell r="L40">
            <v>0.91327216476495909</v>
          </cell>
        </row>
        <row r="41">
          <cell r="G41">
            <v>1598.3323969999999</v>
          </cell>
          <cell r="K41">
            <v>1.164744598073802E-2</v>
          </cell>
          <cell r="L41">
            <v>1.1658402423005578</v>
          </cell>
        </row>
        <row r="42">
          <cell r="G42">
            <v>1604.9039310000001</v>
          </cell>
          <cell r="K42">
            <v>4.7770244489113364E-3</v>
          </cell>
          <cell r="L42">
            <v>1.2702809255034302</v>
          </cell>
        </row>
        <row r="43">
          <cell r="G43">
            <v>1574.933716</v>
          </cell>
          <cell r="K43">
            <v>4.1030648672072626E-3</v>
          </cell>
          <cell r="L43">
            <v>1.3603859069695103</v>
          </cell>
        </row>
        <row r="44">
          <cell r="G44">
            <v>1565.5742190000001</v>
          </cell>
          <cell r="K44">
            <v>-1.8850712403137057E-2</v>
          </cell>
          <cell r="L44">
            <v>0.94945207217395422</v>
          </cell>
        </row>
        <row r="45">
          <cell r="G45">
            <v>1575.1328129999999</v>
          </cell>
          <cell r="K45">
            <v>-5.9605165176217639E-3</v>
          </cell>
          <cell r="L45">
            <v>0.82112019354153654</v>
          </cell>
        </row>
        <row r="46">
          <cell r="G46">
            <v>1609.633423</v>
          </cell>
          <cell r="K46">
            <v>6.0869246416612646E-3</v>
          </cell>
          <cell r="L46">
            <v>0.9521819723000049</v>
          </cell>
        </row>
        <row r="47">
          <cell r="G47">
            <v>1619.640259</v>
          </cell>
          <cell r="K47">
            <v>2.1666871057311143E-2</v>
          </cell>
          <cell r="L47">
            <v>1.4252338996914469</v>
          </cell>
        </row>
        <row r="48">
          <cell r="G48">
            <v>1579.6632079999999</v>
          </cell>
          <cell r="K48">
            <v>6.1975967451402963E-3</v>
          </cell>
          <cell r="L48">
            <v>1.5624417072313737</v>
          </cell>
        </row>
        <row r="49">
          <cell r="G49">
            <v>1547.6020510000001</v>
          </cell>
          <cell r="K49">
            <v>-2.4992397415629693E-2</v>
          </cell>
          <cell r="L49">
            <v>1.0143000648958909</v>
          </cell>
        </row>
        <row r="50">
          <cell r="G50">
            <v>1532.4674070000001</v>
          </cell>
          <cell r="K50">
            <v>-2.0504995702298381E-2</v>
          </cell>
          <cell r="L50">
            <v>0.57469647199566265</v>
          </cell>
        </row>
        <row r="51">
          <cell r="G51">
            <v>1541.3291019999999</v>
          </cell>
          <cell r="K51">
            <v>-9.8275483820960789E-3</v>
          </cell>
          <cell r="L51">
            <v>0.36717919868996446</v>
          </cell>
        </row>
        <row r="52">
          <cell r="G52">
            <v>1522.5604249999999</v>
          </cell>
          <cell r="K52">
            <v>5.7659767168876819E-3</v>
          </cell>
          <cell r="L52">
            <v>0.48868551117849779</v>
          </cell>
        </row>
        <row r="53">
          <cell r="G53">
            <v>1599.5272219999999</v>
          </cell>
          <cell r="K53">
            <v>-1.2251689628481029E-2</v>
          </cell>
          <cell r="L53">
            <v>0.2313405300480938</v>
          </cell>
        </row>
        <row r="54">
          <cell r="G54">
            <v>1599.4774170000001</v>
          </cell>
          <cell r="K54">
            <v>4.9314691503568896E-2</v>
          </cell>
          <cell r="L54">
            <v>1.2866636581317952</v>
          </cell>
        </row>
        <row r="55">
          <cell r="G55">
            <v>1527.78772</v>
          </cell>
          <cell r="K55">
            <v>-3.1137810428107656E-5</v>
          </cell>
          <cell r="L55">
            <v>1.2859807614744991</v>
          </cell>
        </row>
        <row r="56">
          <cell r="G56">
            <v>1552.182129</v>
          </cell>
          <cell r="K56">
            <v>-4.5856207129093725E-2</v>
          </cell>
          <cell r="L56">
            <v>0.30301410262532391</v>
          </cell>
        </row>
        <row r="57">
          <cell r="G57">
            <v>1561.4420170000001</v>
          </cell>
          <cell r="K57">
            <v>1.584101164416209E-2</v>
          </cell>
          <cell r="L57">
            <v>0.63749578845711419</v>
          </cell>
        </row>
        <row r="58">
          <cell r="G58">
            <v>1580.0117190000001</v>
          </cell>
          <cell r="K58">
            <v>5.9479981307951502E-3</v>
          </cell>
          <cell r="L58">
            <v>0.76446188748634591</v>
          </cell>
        </row>
        <row r="59">
          <cell r="G59">
            <v>1545.3616939999999</v>
          </cell>
          <cell r="K59">
            <v>1.1822499933469479E-2</v>
          </cell>
          <cell r="L59">
            <v>1.0190786412824298</v>
          </cell>
        </row>
        <row r="60">
          <cell r="G60">
            <v>1523.4067379999999</v>
          </cell>
          <cell r="K60">
            <v>-2.2174274999968938E-2</v>
          </cell>
          <cell r="L60">
            <v>0.54397802391909333</v>
          </cell>
        </row>
        <row r="61">
          <cell r="G61">
            <v>1512.951904</v>
          </cell>
          <cell r="K61">
            <v>-1.4308887152056873E-2</v>
          </cell>
          <cell r="L61">
            <v>0.2429446725785139</v>
          </cell>
        </row>
        <row r="62">
          <cell r="G62">
            <v>1555.7666019999999</v>
          </cell>
          <cell r="K62">
            <v>-6.8864561466664897E-3</v>
          </cell>
          <cell r="L62">
            <v>9.9594181840595888E-2</v>
          </cell>
        </row>
        <row r="63">
          <cell r="G63">
            <v>1549.0457759999999</v>
          </cell>
          <cell r="K63">
            <v>2.790576998933033E-2</v>
          </cell>
          <cell r="L63">
            <v>0.6866439589193909</v>
          </cell>
        </row>
        <row r="64">
          <cell r="G64">
            <v>1545.2620850000001</v>
          </cell>
          <cell r="K64">
            <v>-4.3293028235216078E-3</v>
          </cell>
          <cell r="L64">
            <v>0.59449197398455911</v>
          </cell>
        </row>
        <row r="65">
          <cell r="G65">
            <v>1522.0625</v>
          </cell>
          <cell r="K65">
            <v>-2.4455826994487237E-3</v>
          </cell>
          <cell r="L65">
            <v>0.54261224431590738</v>
          </cell>
        </row>
        <row r="66">
          <cell r="G66">
            <v>1505.6336670000001</v>
          </cell>
          <cell r="K66">
            <v>-1.5127207282307266E-2</v>
          </cell>
          <cell r="L66">
            <v>0.22451327740107294</v>
          </cell>
        </row>
        <row r="67">
          <cell r="G67">
            <v>1488.9060059999999</v>
          </cell>
          <cell r="K67">
            <v>-1.0852472201456824E-2</v>
          </cell>
          <cell r="L67">
            <v>-7.4914884130620162E-4</v>
          </cell>
        </row>
        <row r="68">
          <cell r="G68">
            <v>1484.574707</v>
          </cell>
          <cell r="K68">
            <v>-1.1172224662154827E-2</v>
          </cell>
          <cell r="L68">
            <v>-0.23010892760465865</v>
          </cell>
        </row>
        <row r="69">
          <cell r="G69">
            <v>1491.0467530000001</v>
          </cell>
          <cell r="K69">
            <v>-2.9132874778452955E-3</v>
          </cell>
          <cell r="L69">
            <v>-0.28949713378589997</v>
          </cell>
        </row>
        <row r="70">
          <cell r="G70">
            <v>1462.81897</v>
          </cell>
          <cell r="K70">
            <v>4.3500534546186765E-3</v>
          </cell>
          <cell r="L70">
            <v>-0.20075627284268444</v>
          </cell>
        </row>
        <row r="71">
          <cell r="G71">
            <v>1493.685303</v>
          </cell>
          <cell r="K71">
            <v>-1.9113016609486059E-2</v>
          </cell>
          <cell r="L71">
            <v>-0.58779891220869518</v>
          </cell>
        </row>
        <row r="72">
          <cell r="G72">
            <v>1472.4273679999999</v>
          </cell>
          <cell r="K72">
            <v>2.0881048471524808E-2</v>
          </cell>
          <cell r="L72">
            <v>-0.16457803822542294</v>
          </cell>
        </row>
        <row r="73">
          <cell r="G73">
            <v>1457.043823</v>
          </cell>
          <cell r="K73">
            <v>-1.433411427015434E-2</v>
          </cell>
          <cell r="L73">
            <v>-0.4560542505043369</v>
          </cell>
        </row>
        <row r="74">
          <cell r="G74">
            <v>1484.8735349999999</v>
          </cell>
          <cell r="K74">
            <v>-1.0502705373012755E-2</v>
          </cell>
          <cell r="L74">
            <v>-0.66698430688197574</v>
          </cell>
        </row>
        <row r="75">
          <cell r="G75">
            <v>1547.0045170000001</v>
          </cell>
          <cell r="K75">
            <v>1.8920002694674611E-2</v>
          </cell>
          <cell r="L75">
            <v>-0.28539978126492976</v>
          </cell>
        </row>
        <row r="76">
          <cell r="G76">
            <v>1487.213379</v>
          </cell>
          <cell r="K76">
            <v>4.0990884419482385E-2</v>
          </cell>
          <cell r="L76">
            <v>0.5665034397454527</v>
          </cell>
        </row>
        <row r="77">
          <cell r="G77">
            <v>1480.343018</v>
          </cell>
          <cell r="K77">
            <v>-3.9416337946841074E-2</v>
          </cell>
          <cell r="L77">
            <v>-0.2533172263769049</v>
          </cell>
        </row>
        <row r="78">
          <cell r="G78">
            <v>1443.353149</v>
          </cell>
          <cell r="K78">
            <v>-4.6303236440103134E-3</v>
          </cell>
          <cell r="L78">
            <v>-0.3475195466525462</v>
          </cell>
        </row>
        <row r="79">
          <cell r="G79">
            <v>1434.043457</v>
          </cell>
          <cell r="K79">
            <v>-2.5304847489323257E-2</v>
          </cell>
          <cell r="L79">
            <v>-0.85470271890390426</v>
          </cell>
        </row>
        <row r="80">
          <cell r="G80">
            <v>1440.963501</v>
          </cell>
          <cell r="K80">
            <v>-6.4709358911230553E-3</v>
          </cell>
          <cell r="L80">
            <v>-0.9823517008790259</v>
          </cell>
        </row>
        <row r="81">
          <cell r="G81">
            <v>1426.6256100000001</v>
          </cell>
          <cell r="K81">
            <v>4.8139412981349381E-3</v>
          </cell>
          <cell r="L81">
            <v>-0.88746815673781909</v>
          </cell>
        </row>
        <row r="82">
          <cell r="G82">
            <v>1415.623169</v>
          </cell>
          <cell r="K82">
            <v>-1.0000045284247762E-2</v>
          </cell>
          <cell r="L82">
            <v>-1.0840608248755232</v>
          </cell>
        </row>
        <row r="83">
          <cell r="G83">
            <v>1361.158936</v>
          </cell>
          <cell r="K83">
            <v>-7.7421062073251825E-3</v>
          </cell>
          <cell r="L83">
            <v>-1.2349197784146246</v>
          </cell>
        </row>
        <row r="84">
          <cell r="G84">
            <v>1394.3154300000001</v>
          </cell>
          <cell r="K84">
            <v>-3.9233340576491665E-2</v>
          </cell>
          <cell r="L84">
            <v>-1.981701078645157</v>
          </cell>
        </row>
        <row r="85">
          <cell r="G85">
            <v>1423.937134</v>
          </cell>
          <cell r="K85">
            <v>2.4067067952279739E-2</v>
          </cell>
          <cell r="L85">
            <v>-1.5270788736394254</v>
          </cell>
        </row>
        <row r="86">
          <cell r="G86">
            <v>1422.493408</v>
          </cell>
          <cell r="K86">
            <v>2.1022100900765894E-2</v>
          </cell>
          <cell r="L86">
            <v>-1.1209236152304083</v>
          </cell>
        </row>
        <row r="87">
          <cell r="G87">
            <v>1406.3134769999999</v>
          </cell>
          <cell r="K87">
            <v>-1.0144116306374283E-3</v>
          </cell>
          <cell r="L87">
            <v>-1.1407191309307139</v>
          </cell>
        </row>
        <row r="88">
          <cell r="G88">
            <v>1385.4039310000001</v>
          </cell>
          <cell r="K88">
            <v>-1.1439527760858027E-2</v>
          </cell>
          <cell r="L88">
            <v>-1.3625687603897463</v>
          </cell>
        </row>
        <row r="89">
          <cell r="G89">
            <v>1416.369995</v>
          </cell>
          <cell r="K89">
            <v>-1.4979981101839476E-2</v>
          </cell>
          <cell r="L89">
            <v>-1.6492680690738519</v>
          </cell>
        </row>
        <row r="90">
          <cell r="G90">
            <v>1408.055908</v>
          </cell>
          <cell r="K90">
            <v>2.2105512993642999E-2</v>
          </cell>
          <cell r="L90">
            <v>-1.2246797426956602</v>
          </cell>
        </row>
        <row r="91">
          <cell r="G91">
            <v>1398.746216</v>
          </cell>
          <cell r="K91">
            <v>-5.887292709756708E-3</v>
          </cell>
          <cell r="L91">
            <v>-1.338677578671607</v>
          </cell>
        </row>
        <row r="92">
          <cell r="G92">
            <v>1432.5001219999999</v>
          </cell>
          <cell r="K92">
            <v>-6.6336889661230492E-3</v>
          </cell>
          <cell r="L92">
            <v>-1.4663265606467286</v>
          </cell>
        </row>
        <row r="93">
          <cell r="G93">
            <v>1470.4360349999999</v>
          </cell>
          <cell r="K93">
            <v>2.3844979404773987E-2</v>
          </cell>
          <cell r="L93">
            <v>-1.0035129961825207</v>
          </cell>
        </row>
        <row r="94">
          <cell r="G94">
            <v>1466.154419</v>
          </cell>
          <cell r="K94">
            <v>2.6137724483335453E-2</v>
          </cell>
          <cell r="L94">
            <v>-0.48335822900582293</v>
          </cell>
        </row>
        <row r="95">
          <cell r="G95">
            <v>1406.2139890000001</v>
          </cell>
          <cell r="K95">
            <v>-2.9160477779042386E-3</v>
          </cell>
          <cell r="L95">
            <v>-0.54206521132149865</v>
          </cell>
        </row>
        <row r="96">
          <cell r="G96">
            <v>1408.3546140000001</v>
          </cell>
          <cell r="K96">
            <v>-4.1741952657493947E-2</v>
          </cell>
          <cell r="L96">
            <v>-1.3639328809126079</v>
          </cell>
        </row>
        <row r="97">
          <cell r="G97">
            <v>1382.3670649999999</v>
          </cell>
          <cell r="K97">
            <v>1.521103738923728E-3</v>
          </cell>
          <cell r="L97">
            <v>-1.3345818989423672</v>
          </cell>
        </row>
        <row r="98">
          <cell r="G98">
            <v>1396.555664</v>
          </cell>
          <cell r="K98">
            <v>-1.8624788283664855E-2</v>
          </cell>
          <cell r="L98">
            <v>-1.6909077767349514</v>
          </cell>
        </row>
        <row r="99">
          <cell r="G99">
            <v>1394.8630370000001</v>
          </cell>
          <cell r="K99">
            <v>1.0211670982098315E-2</v>
          </cell>
          <cell r="L99">
            <v>-1.4963621120659989</v>
          </cell>
        </row>
        <row r="100">
          <cell r="G100">
            <v>1408.6533199999999</v>
          </cell>
          <cell r="K100">
            <v>-1.2127361666260702E-3</v>
          </cell>
          <cell r="L100">
            <v>-1.5195704108382451</v>
          </cell>
        </row>
        <row r="101">
          <cell r="G101">
            <v>1413.731323</v>
          </cell>
          <cell r="K101">
            <v>9.8379267091047978E-3</v>
          </cell>
          <cell r="L101">
            <v>-1.3304862192131306</v>
          </cell>
        </row>
        <row r="102">
          <cell r="G102">
            <v>1397.5017089999999</v>
          </cell>
          <cell r="K102">
            <v>3.5983815968575134E-3</v>
          </cell>
          <cell r="L102">
            <v>-1.2608596501046552</v>
          </cell>
        </row>
        <row r="103">
          <cell r="G103">
            <v>1393.469116</v>
          </cell>
          <cell r="K103">
            <v>-1.1546388452777176E-2</v>
          </cell>
          <cell r="L103">
            <v>-1.4833905034292532</v>
          </cell>
        </row>
        <row r="104">
          <cell r="G104">
            <v>1380.8735349999999</v>
          </cell>
          <cell r="K104">
            <v>-2.889744149311185E-3</v>
          </cell>
          <cell r="L104">
            <v>-1.5386830298812548</v>
          </cell>
        </row>
        <row r="105">
          <cell r="G105">
            <v>1434.043457</v>
          </cell>
          <cell r="K105">
            <v>-9.0801095068682273E-3</v>
          </cell>
          <cell r="L105">
            <v>-1.711386175381147</v>
          </cell>
        </row>
        <row r="106">
          <cell r="G106">
            <v>1470.3363039999999</v>
          </cell>
          <cell r="K106">
            <v>3.7781751172007411E-2</v>
          </cell>
          <cell r="L106">
            <v>-0.9823517008790259</v>
          </cell>
        </row>
        <row r="107">
          <cell r="G107">
            <v>1451.9160159999999</v>
          </cell>
          <cell r="K107">
            <v>2.4993106395958774E-2</v>
          </cell>
          <cell r="L107">
            <v>-0.48472568140074246</v>
          </cell>
        </row>
        <row r="108">
          <cell r="G108">
            <v>1426.6256100000001</v>
          </cell>
          <cell r="K108">
            <v>-1.2607078346779979E-2</v>
          </cell>
          <cell r="L108">
            <v>-0.73729375893634119</v>
          </cell>
        </row>
        <row r="109">
          <cell r="G109">
            <v>1490.8476559999999</v>
          </cell>
          <cell r="K109">
            <v>-1.7572132035291597E-2</v>
          </cell>
          <cell r="L109">
            <v>-1.0840608248755232</v>
          </cell>
        </row>
        <row r="110">
          <cell r="G110">
            <v>1503.4429929999999</v>
          </cell>
          <cell r="K110">
            <v>4.4032912367197134E-2</v>
          </cell>
          <cell r="L110">
            <v>-0.20348617296873819</v>
          </cell>
        </row>
        <row r="111">
          <cell r="G111">
            <v>1472.5766599999999</v>
          </cell>
          <cell r="K111">
            <v>8.4129516907516556E-3</v>
          </cell>
          <cell r="L111">
            <v>-3.0786373052309999E-2</v>
          </cell>
        </row>
        <row r="112">
          <cell r="G112">
            <v>1470.684937</v>
          </cell>
          <cell r="K112">
            <v>-2.0744110223050928E-2</v>
          </cell>
          <cell r="L112">
            <v>-0.45400724703558226</v>
          </cell>
        </row>
        <row r="113">
          <cell r="G113">
            <v>1476.2607419999999</v>
          </cell>
          <cell r="K113">
            <v>-1.2854604989374848E-3</v>
          </cell>
          <cell r="L113">
            <v>-0.47994543222247316</v>
          </cell>
        </row>
        <row r="114">
          <cell r="G114">
            <v>1496.9710689999999</v>
          </cell>
          <cell r="K114">
            <v>3.7841292381842768E-3</v>
          </cell>
          <cell r="L114">
            <v>-0.40349329697011643</v>
          </cell>
        </row>
        <row r="115">
          <cell r="G115">
            <v>1509.3176269999999</v>
          </cell>
          <cell r="K115">
            <v>1.393141421717648E-2</v>
          </cell>
          <cell r="L115">
            <v>-0.11952556120379197</v>
          </cell>
        </row>
        <row r="116">
          <cell r="G116">
            <v>1505.185547</v>
          </cell>
          <cell r="K116">
            <v>8.2138667736136942E-3</v>
          </cell>
          <cell r="L116">
            <v>4.9763128432426057E-2</v>
          </cell>
        </row>
        <row r="117">
          <cell r="G117">
            <v>1497.518677</v>
          </cell>
          <cell r="K117">
            <v>-2.7414683942463339E-3</v>
          </cell>
          <cell r="L117">
            <v>-6.8935048310310451E-3</v>
          </cell>
        </row>
        <row r="118">
          <cell r="G118">
            <v>1513.997437</v>
          </cell>
          <cell r="K118">
            <v>-5.1066545949140551E-3</v>
          </cell>
          <cell r="L118">
            <v>-0.11201708469120246</v>
          </cell>
        </row>
        <row r="119">
          <cell r="G119">
            <v>1494.481812</v>
          </cell>
          <cell r="K119">
            <v>1.0943939097354008E-2</v>
          </cell>
          <cell r="L119">
            <v>0.11392991100020626</v>
          </cell>
        </row>
        <row r="120">
          <cell r="G120">
            <v>1493.3865969999999</v>
          </cell>
          <cell r="K120">
            <v>-1.2973929435951791E-2</v>
          </cell>
          <cell r="L120">
            <v>-0.15365677864089278</v>
          </cell>
        </row>
        <row r="121">
          <cell r="G121">
            <v>1476.659058</v>
          </cell>
          <cell r="K121">
            <v>-7.3310795465603683E-4</v>
          </cell>
          <cell r="L121">
            <v>-0.16867371795466268</v>
          </cell>
        </row>
        <row r="122">
          <cell r="G122">
            <v>1473.9208980000001</v>
          </cell>
          <cell r="K122">
            <v>-1.1264281976914606E-2</v>
          </cell>
          <cell r="L122">
            <v>-0.39803182392628156</v>
          </cell>
        </row>
        <row r="123">
          <cell r="G123">
            <v>1474.667725</v>
          </cell>
          <cell r="K123">
            <v>-1.8560153101186811E-3</v>
          </cell>
          <cell r="L123">
            <v>-0.43557585185813819</v>
          </cell>
        </row>
        <row r="124">
          <cell r="G124">
            <v>1479.9448239999999</v>
          </cell>
          <cell r="K124">
            <v>5.0656575837305755E-4</v>
          </cell>
          <cell r="L124">
            <v>-0.42533580242776753</v>
          </cell>
        </row>
        <row r="125">
          <cell r="G125">
            <v>1473.0744629999999</v>
          </cell>
          <cell r="K125">
            <v>3.5721127720082734E-3</v>
          </cell>
          <cell r="L125">
            <v>-0.3529793469046506</v>
          </cell>
        </row>
        <row r="126">
          <cell r="G126">
            <v>1483.8280030000001</v>
          </cell>
          <cell r="K126">
            <v>-4.65311786237174E-3</v>
          </cell>
          <cell r="L126">
            <v>-0.44718166718029184</v>
          </cell>
        </row>
        <row r="127">
          <cell r="G127">
            <v>1478.2022710000001</v>
          </cell>
          <cell r="K127">
            <v>7.2735489471450372E-3</v>
          </cell>
          <cell r="L127">
            <v>-0.29973549671313099</v>
          </cell>
        </row>
        <row r="128">
          <cell r="G128">
            <v>1459.781982</v>
          </cell>
          <cell r="K128">
            <v>-3.7985693893235247E-3</v>
          </cell>
          <cell r="L128">
            <v>-0.37687220141451727</v>
          </cell>
        </row>
        <row r="129">
          <cell r="G129">
            <v>1473.423096</v>
          </cell>
          <cell r="K129">
            <v>-1.25395705228968E-2</v>
          </cell>
          <cell r="L129">
            <v>-0.62944029266152512</v>
          </cell>
        </row>
        <row r="130">
          <cell r="G130">
            <v>1482.284668</v>
          </cell>
          <cell r="K130">
            <v>9.3012332799903303E-3</v>
          </cell>
          <cell r="L130">
            <v>-0.44240141800202254</v>
          </cell>
        </row>
        <row r="131">
          <cell r="G131">
            <v>1477.405884</v>
          </cell>
          <cell r="K131">
            <v>5.9962616463747186E-3</v>
          </cell>
          <cell r="L131">
            <v>-0.32089679201662574</v>
          </cell>
        </row>
        <row r="132">
          <cell r="G132">
            <v>1479.0985109999999</v>
          </cell>
          <cell r="K132">
            <v>-3.2968233220725604E-3</v>
          </cell>
          <cell r="L132">
            <v>-0.38779178820731697</v>
          </cell>
        </row>
        <row r="133">
          <cell r="G133">
            <v>1499.759033</v>
          </cell>
          <cell r="K133">
            <v>1.1450192245893872E-3</v>
          </cell>
          <cell r="L133">
            <v>-0.36458348943507068</v>
          </cell>
        </row>
        <row r="134">
          <cell r="G134">
            <v>1508.570923</v>
          </cell>
          <cell r="K134">
            <v>1.3871662535340043E-2</v>
          </cell>
          <cell r="L134">
            <v>-8.1298650326042263E-2</v>
          </cell>
        </row>
        <row r="135">
          <cell r="G135">
            <v>1501.849976</v>
          </cell>
          <cell r="K135">
            <v>5.8583435534089309E-3</v>
          </cell>
          <cell r="L135">
            <v>3.9524765505195042E-2</v>
          </cell>
        </row>
        <row r="136">
          <cell r="G136">
            <v>1502.0500489999999</v>
          </cell>
          <cell r="K136">
            <v>-4.4651285597513066E-3</v>
          </cell>
          <cell r="L136">
            <v>-5.2628878509961126E-2</v>
          </cell>
        </row>
        <row r="137">
          <cell r="G137">
            <v>1497.900024</v>
          </cell>
          <cell r="K137">
            <v>1.3320882761121223E-4</v>
          </cell>
          <cell r="L137">
            <v>-4.988559605005749E-2</v>
          </cell>
        </row>
        <row r="138">
          <cell r="G138">
            <v>1486.75</v>
          </cell>
          <cell r="K138">
            <v>-2.7667311430625355E-3</v>
          </cell>
          <cell r="L138">
            <v>-0.10678828052353856</v>
          </cell>
        </row>
        <row r="139">
          <cell r="G139">
            <v>1480.400024</v>
          </cell>
          <cell r="K139">
            <v>-7.4716136104015177E-3</v>
          </cell>
          <cell r="L139">
            <v>-0.25967080473574361</v>
          </cell>
        </row>
        <row r="140">
          <cell r="G140">
            <v>1495.4499510000001</v>
          </cell>
          <cell r="K140">
            <v>-4.2801918628675986E-3</v>
          </cell>
          <cell r="L140">
            <v>-0.34673791414886357</v>
          </cell>
        </row>
        <row r="141">
          <cell r="G141">
            <v>1534.6999510000001</v>
          </cell>
          <cell r="K141">
            <v>1.011479438695724E-2</v>
          </cell>
          <cell r="L141">
            <v>-0.14038223016384113</v>
          </cell>
        </row>
        <row r="142">
          <cell r="G142">
            <v>1539.5</v>
          </cell>
          <cell r="K142">
            <v>2.5907758142191817E-2</v>
          </cell>
          <cell r="L142">
            <v>0.3977905195386735</v>
          </cell>
        </row>
        <row r="143">
          <cell r="G143">
            <v>1520.4499510000001</v>
          </cell>
          <cell r="K143">
            <v>3.1227981115704555E-3</v>
          </cell>
          <cell r="L143">
            <v>0.46360594804916461</v>
          </cell>
        </row>
        <row r="144">
          <cell r="G144">
            <v>1502</v>
          </cell>
          <cell r="K144">
            <v>-1.2451376934888521E-2</v>
          </cell>
          <cell r="L144">
            <v>0.2024029607294803</v>
          </cell>
        </row>
        <row r="145">
          <cell r="G145">
            <v>1487</v>
          </cell>
          <cell r="K145">
            <v>-1.2208758105586468E-2</v>
          </cell>
          <cell r="L145">
            <v>-5.0571838290817524E-2</v>
          </cell>
        </row>
        <row r="146">
          <cell r="G146">
            <v>1501.849976</v>
          </cell>
          <cell r="K146">
            <v>-1.0036885863925007E-2</v>
          </cell>
          <cell r="L146">
            <v>-0.25624295282681037</v>
          </cell>
        </row>
        <row r="147">
          <cell r="G147">
            <v>1499.150024</v>
          </cell>
          <cell r="K147">
            <v>9.9369980524007962E-3</v>
          </cell>
          <cell r="L147">
            <v>-5.2628878509961126E-2</v>
          </cell>
        </row>
        <row r="148">
          <cell r="G148">
            <v>1520.6999510000001</v>
          </cell>
          <cell r="K148">
            <v>-1.7993686960850986E-3</v>
          </cell>
          <cell r="L148">
            <v>-8.9649020978872493E-2</v>
          </cell>
        </row>
        <row r="149">
          <cell r="G149">
            <v>1522.349976</v>
          </cell>
          <cell r="K149">
            <v>1.4272426107938985E-2</v>
          </cell>
          <cell r="L149">
            <v>0.20583081263841352</v>
          </cell>
        </row>
        <row r="150">
          <cell r="G150">
            <v>1471</v>
          </cell>
          <cell r="K150">
            <v>1.0844548734268607E-3</v>
          </cell>
          <cell r="L150">
            <v>0.22845497802256245</v>
          </cell>
        </row>
        <row r="151">
          <cell r="G151">
            <v>1443.150024</v>
          </cell>
          <cell r="K151">
            <v>-3.4312736196399241E-2</v>
          </cell>
          <cell r="L151">
            <v>-0.47562547499853608</v>
          </cell>
        </row>
        <row r="152">
          <cell r="G152">
            <v>1448.6999510000001</v>
          </cell>
          <cell r="K152">
            <v>-1.9114200495766436E-2</v>
          </cell>
          <cell r="L152">
            <v>-0.85748784857991256</v>
          </cell>
        </row>
        <row r="153">
          <cell r="G153">
            <v>1442.75</v>
          </cell>
          <cell r="K153">
            <v>3.8383276185063615E-3</v>
          </cell>
          <cell r="L153">
            <v>-0.78139053713435225</v>
          </cell>
        </row>
        <row r="154">
          <cell r="G154">
            <v>1434.5500489999999</v>
          </cell>
          <cell r="K154">
            <v>-4.1155541331016395E-3</v>
          </cell>
          <cell r="L154">
            <v>-0.86297274070798935</v>
          </cell>
        </row>
        <row r="155">
          <cell r="G155">
            <v>1439.75</v>
          </cell>
          <cell r="K155">
            <v>-5.6997692697415775E-3</v>
          </cell>
          <cell r="L155">
            <v>-0.97540561146202542</v>
          </cell>
        </row>
        <row r="156">
          <cell r="G156">
            <v>1417.3000489999999</v>
          </cell>
          <cell r="K156">
            <v>3.6182420654475014E-3</v>
          </cell>
          <cell r="L156">
            <v>-0.90410696361518794</v>
          </cell>
        </row>
        <row r="157">
          <cell r="G157">
            <v>1418.25</v>
          </cell>
          <cell r="K157">
            <v>-1.5715799641143481E-2</v>
          </cell>
          <cell r="L157">
            <v>-1.2119273931784171</v>
          </cell>
        </row>
        <row r="158">
          <cell r="G158">
            <v>1426.4499510000001</v>
          </cell>
          <cell r="K158">
            <v>6.7002946103829136E-4</v>
          </cell>
          <cell r="L158">
            <v>-1.1989022277834442</v>
          </cell>
        </row>
        <row r="159">
          <cell r="G159">
            <v>1422.650024</v>
          </cell>
          <cell r="K159">
            <v>5.7650886578775613E-3</v>
          </cell>
          <cell r="L159">
            <v>-1.0864693570294084</v>
          </cell>
        </row>
        <row r="160">
          <cell r="G160">
            <v>1434.6999510000001</v>
          </cell>
          <cell r="K160">
            <v>-2.6674593987508965E-3</v>
          </cell>
          <cell r="L160">
            <v>-1.138571705112436</v>
          </cell>
        </row>
        <row r="161">
          <cell r="G161">
            <v>1465.3000489999999</v>
          </cell>
          <cell r="K161">
            <v>8.4343874850590188E-3</v>
          </cell>
          <cell r="L161">
            <v>-0.97335024403461223</v>
          </cell>
        </row>
        <row r="162">
          <cell r="G162">
            <v>1484.849976</v>
          </cell>
          <cell r="K162">
            <v>2.1104299133367786E-2</v>
          </cell>
          <cell r="L162">
            <v>-0.55377982666323999</v>
          </cell>
        </row>
        <row r="163">
          <cell r="G163">
            <v>1492.650024</v>
          </cell>
          <cell r="K163">
            <v>1.325370778644706E-2</v>
          </cell>
          <cell r="L163">
            <v>-0.2857228083174197</v>
          </cell>
        </row>
        <row r="164">
          <cell r="G164">
            <v>1503.900024</v>
          </cell>
          <cell r="K164">
            <v>5.2393389373897106E-3</v>
          </cell>
          <cell r="L164">
            <v>-0.17877317061113607</v>
          </cell>
        </row>
        <row r="165">
          <cell r="G165">
            <v>1507.650024</v>
          </cell>
          <cell r="K165">
            <v>7.5086700880084966E-3</v>
          </cell>
          <cell r="L165">
            <v>-2.451983470914142E-2</v>
          </cell>
        </row>
        <row r="166">
          <cell r="G166">
            <v>1494.9499510000001</v>
          </cell>
          <cell r="K166">
            <v>2.4904131615972598E-3</v>
          </cell>
          <cell r="L166">
            <v>2.6897943924856796E-2</v>
          </cell>
        </row>
        <row r="167">
          <cell r="G167">
            <v>1501.400024</v>
          </cell>
          <cell r="K167">
            <v>-8.4594343852459671E-3</v>
          </cell>
          <cell r="L167">
            <v>-0.14723793398170756</v>
          </cell>
        </row>
        <row r="168">
          <cell r="G168">
            <v>1526.1999510000001</v>
          </cell>
          <cell r="K168">
            <v>4.305293451555915E-3</v>
          </cell>
          <cell r="L168">
            <v>-5.8798353798473563E-2</v>
          </cell>
        </row>
        <row r="169">
          <cell r="G169">
            <v>1530.599976</v>
          </cell>
          <cell r="K169">
            <v>1.6382931625665911E-2</v>
          </cell>
          <cell r="L169">
            <v>0.28124355463494422</v>
          </cell>
        </row>
        <row r="170">
          <cell r="G170">
            <v>1514.650024</v>
          </cell>
          <cell r="K170">
            <v>2.878845946046663E-3</v>
          </cell>
          <cell r="L170">
            <v>0.34157409101735853</v>
          </cell>
        </row>
        <row r="171">
          <cell r="G171">
            <v>1513</v>
          </cell>
          <cell r="K171">
            <v>-1.047539469923882E-2</v>
          </cell>
          <cell r="L171">
            <v>0.1228777973749868</v>
          </cell>
        </row>
        <row r="172">
          <cell r="G172">
            <v>1514.75</v>
          </cell>
          <cell r="K172">
            <v>-1.089970208100375E-3</v>
          </cell>
          <cell r="L172">
            <v>0.1002536457022439</v>
          </cell>
        </row>
        <row r="173">
          <cell r="G173">
            <v>1524.599976</v>
          </cell>
          <cell r="K173">
            <v>1.1559740367424885E-3</v>
          </cell>
          <cell r="L173">
            <v>0.12424860906477642</v>
          </cell>
        </row>
        <row r="174">
          <cell r="G174">
            <v>1558.849976</v>
          </cell>
          <cell r="K174">
            <v>6.4816559872409576E-3</v>
          </cell>
          <cell r="L174">
            <v>0.2593056452029614</v>
          </cell>
        </row>
        <row r="175">
          <cell r="G175">
            <v>1557.400024</v>
          </cell>
          <cell r="K175">
            <v>2.2216289697690694E-2</v>
          </cell>
          <cell r="L175">
            <v>0.7289213567268118</v>
          </cell>
        </row>
        <row r="176">
          <cell r="G176">
            <v>1554.8000489999999</v>
          </cell>
          <cell r="K176">
            <v>-9.3057495684518944E-4</v>
          </cell>
          <cell r="L176">
            <v>0.70904047380256641</v>
          </cell>
        </row>
        <row r="177">
          <cell r="G177">
            <v>1548.4499510000001</v>
          </cell>
          <cell r="K177">
            <v>-1.6708280598098551E-3</v>
          </cell>
          <cell r="L177">
            <v>0.67339115673485073</v>
          </cell>
        </row>
        <row r="178">
          <cell r="G178">
            <v>1568.25</v>
          </cell>
          <cell r="K178">
            <v>-4.0925525582144288E-3</v>
          </cell>
          <cell r="L178">
            <v>0.58632237453000036</v>
          </cell>
        </row>
        <row r="179">
          <cell r="G179">
            <v>1581.400024</v>
          </cell>
          <cell r="K179">
            <v>1.2705949041692021E-2</v>
          </cell>
          <cell r="L179">
            <v>0.85780891757648425</v>
          </cell>
        </row>
        <row r="180">
          <cell r="G180">
            <v>1579.099976</v>
          </cell>
          <cell r="K180">
            <v>8.3501978363999443E-3</v>
          </cell>
          <cell r="L180">
            <v>1.0381142570601551</v>
          </cell>
        </row>
        <row r="181">
          <cell r="G181">
            <v>1589</v>
          </cell>
          <cell r="K181">
            <v>-1.4554965391860221E-3</v>
          </cell>
          <cell r="L181">
            <v>1.0065773613504021</v>
          </cell>
        </row>
        <row r="182">
          <cell r="G182">
            <v>1576.0500489999999</v>
          </cell>
          <cell r="K182">
            <v>6.2498382626495078E-3</v>
          </cell>
          <cell r="L182">
            <v>1.142320626017941</v>
          </cell>
        </row>
        <row r="183">
          <cell r="G183">
            <v>1565.6999510000001</v>
          </cell>
          <cell r="K183">
            <v>-8.1831396434383814E-3</v>
          </cell>
          <cell r="L183">
            <v>0.964758568994174</v>
          </cell>
        </row>
        <row r="184">
          <cell r="G184">
            <v>1569.25</v>
          </cell>
          <cell r="K184">
            <v>-6.5887708717067752E-3</v>
          </cell>
          <cell r="L184">
            <v>0.82284415624639207</v>
          </cell>
        </row>
        <row r="185">
          <cell r="G185">
            <v>1576.400024</v>
          </cell>
          <cell r="K185">
            <v>2.2648211760702788E-3</v>
          </cell>
          <cell r="L185">
            <v>0.87152032521221712</v>
          </cell>
        </row>
        <row r="186">
          <cell r="G186">
            <v>1568.599976</v>
          </cell>
          <cell r="K186">
            <v>4.545983347769819E-3</v>
          </cell>
          <cell r="L186">
            <v>0.96955721888149071</v>
          </cell>
        </row>
        <row r="187">
          <cell r="G187">
            <v>1555.5500489999999</v>
          </cell>
          <cell r="K187">
            <v>-4.9602950671126297E-3</v>
          </cell>
          <cell r="L187">
            <v>0.86260758117520708</v>
          </cell>
        </row>
        <row r="188">
          <cell r="G188">
            <v>1548.5500489999999</v>
          </cell>
          <cell r="K188">
            <v>-8.3542741519589212E-3</v>
          </cell>
          <cell r="L188">
            <v>0.68367471246165035</v>
          </cell>
        </row>
        <row r="189">
          <cell r="G189">
            <v>1546.8000489999999</v>
          </cell>
          <cell r="K189">
            <v>-4.5101714796289653E-3</v>
          </cell>
          <cell r="L189">
            <v>0.58769485901152041</v>
          </cell>
        </row>
        <row r="190">
          <cell r="G190">
            <v>1559.9499510000001</v>
          </cell>
          <cell r="K190">
            <v>-1.1307284352652213E-3</v>
          </cell>
          <cell r="L190">
            <v>0.56369989564898793</v>
          </cell>
        </row>
        <row r="191">
          <cell r="G191">
            <v>1582.150024</v>
          </cell>
          <cell r="K191">
            <v>8.4654256251693889E-3</v>
          </cell>
          <cell r="L191">
            <v>0.74400356234092813</v>
          </cell>
        </row>
        <row r="192">
          <cell r="G192">
            <v>1559.849976</v>
          </cell>
          <cell r="K192">
            <v>1.41309586531353E-2</v>
          </cell>
          <cell r="L192">
            <v>1.0483978127869547</v>
          </cell>
        </row>
        <row r="193">
          <cell r="G193">
            <v>1551.9499510000001</v>
          </cell>
          <cell r="K193">
            <v>-1.4195049301493293E-2</v>
          </cell>
          <cell r="L193">
            <v>0.74263276436254466</v>
          </cell>
        </row>
        <row r="194">
          <cell r="G194">
            <v>1533.6999510000001</v>
          </cell>
          <cell r="K194">
            <v>-5.0774742320828011E-3</v>
          </cell>
          <cell r="L194">
            <v>0.63431230125506533</v>
          </cell>
        </row>
        <row r="195">
          <cell r="G195">
            <v>1570</v>
          </cell>
          <cell r="K195">
            <v>-1.1829088448321862E-2</v>
          </cell>
          <cell r="L195">
            <v>0.3840791119029407</v>
          </cell>
        </row>
        <row r="196">
          <cell r="G196">
            <v>1601.5500489999999</v>
          </cell>
          <cell r="K196">
            <v>2.3392534634501933E-2</v>
          </cell>
          <cell r="L196">
            <v>0.88180388093901674</v>
          </cell>
        </row>
        <row r="197">
          <cell r="G197">
            <v>1625.099976</v>
          </cell>
          <cell r="K197">
            <v>1.9896321545427517E-2</v>
          </cell>
          <cell r="L197">
            <v>1.3143994637053618</v>
          </cell>
        </row>
        <row r="198">
          <cell r="G198">
            <v>1615.0500489999999</v>
          </cell>
          <cell r="K198">
            <v>1.459739667585958E-2</v>
          </cell>
          <cell r="L198">
            <v>1.6373021125941136</v>
          </cell>
        </row>
        <row r="199">
          <cell r="G199">
            <v>1593.849976</v>
          </cell>
          <cell r="K199">
            <v>-6.2033912941876412E-3</v>
          </cell>
          <cell r="L199">
            <v>1.4995034667877554</v>
          </cell>
        </row>
        <row r="200">
          <cell r="G200">
            <v>1594.9499510000001</v>
          </cell>
          <cell r="K200">
            <v>-1.3213488290947864E-2</v>
          </cell>
          <cell r="L200">
            <v>1.2088206239774617</v>
          </cell>
        </row>
        <row r="201">
          <cell r="G201">
            <v>1582.6999510000001</v>
          </cell>
          <cell r="K201">
            <v>6.8989906473289266E-4</v>
          </cell>
          <cell r="L201">
            <v>1.2239028295915781</v>
          </cell>
        </row>
        <row r="202">
          <cell r="G202">
            <v>1585.75</v>
          </cell>
          <cell r="K202">
            <v>-7.7101386637535557E-3</v>
          </cell>
          <cell r="L202">
            <v>1.0559380860538508</v>
          </cell>
        </row>
        <row r="203">
          <cell r="G203">
            <v>1595.4499510000001</v>
          </cell>
          <cell r="K203">
            <v>1.925263134521814E-3</v>
          </cell>
          <cell r="L203">
            <v>1.0977585512018093</v>
          </cell>
        </row>
        <row r="204">
          <cell r="G204">
            <v>1614.900024</v>
          </cell>
          <cell r="K204">
            <v>6.0983158623887403E-3</v>
          </cell>
          <cell r="L204">
            <v>1.2307585334094446</v>
          </cell>
        </row>
        <row r="205">
          <cell r="G205">
            <v>1610.5</v>
          </cell>
          <cell r="K205">
            <v>1.2117252720227383E-2</v>
          </cell>
          <cell r="L205">
            <v>1.4974464128572058</v>
          </cell>
        </row>
        <row r="206">
          <cell r="G206">
            <v>1602.650024</v>
          </cell>
          <cell r="K206">
            <v>-2.7283603253690277E-3</v>
          </cell>
          <cell r="L206">
            <v>1.4371158901861976</v>
          </cell>
        </row>
        <row r="207">
          <cell r="G207">
            <v>1633.8000489999999</v>
          </cell>
          <cell r="K207">
            <v>-4.8861656376385475E-3</v>
          </cell>
          <cell r="L207">
            <v>1.3294816693194782</v>
          </cell>
        </row>
        <row r="208">
          <cell r="G208">
            <v>1629.599976</v>
          </cell>
          <cell r="K208">
            <v>1.9250095765584434E-2</v>
          </cell>
          <cell r="L208">
            <v>1.7565923599577464</v>
          </cell>
        </row>
        <row r="209">
          <cell r="G209">
            <v>1639.400024</v>
          </cell>
          <cell r="K209">
            <v>-2.5740487141440427E-3</v>
          </cell>
          <cell r="L209">
            <v>1.6990034469549113</v>
          </cell>
        </row>
        <row r="210">
          <cell r="G210">
            <v>1687.400024</v>
          </cell>
          <cell r="K210">
            <v>5.9957646733769104E-3</v>
          </cell>
          <cell r="L210">
            <v>1.8333758999326608</v>
          </cell>
        </row>
        <row r="211">
          <cell r="G211">
            <v>1670.3000489999999</v>
          </cell>
          <cell r="K211">
            <v>2.8858561096158863E-2</v>
          </cell>
          <cell r="L211">
            <v>2.4915234664478381</v>
          </cell>
        </row>
        <row r="212">
          <cell r="G212">
            <v>1688.6999510000001</v>
          </cell>
          <cell r="K212">
            <v>-1.0185616622642441E-2</v>
          </cell>
          <cell r="L212">
            <v>2.2570587386619958</v>
          </cell>
        </row>
        <row r="213">
          <cell r="G213">
            <v>1673.849976</v>
          </cell>
          <cell r="K213">
            <v>1.0955692789738299E-2</v>
          </cell>
          <cell r="L213">
            <v>2.5093472954415335</v>
          </cell>
        </row>
        <row r="214">
          <cell r="G214">
            <v>1676.3000489999999</v>
          </cell>
          <cell r="K214">
            <v>-8.8326251600695706E-3</v>
          </cell>
          <cell r="L214">
            <v>2.3057332348360902</v>
          </cell>
        </row>
        <row r="215">
          <cell r="G215">
            <v>1680.75</v>
          </cell>
          <cell r="K215">
            <v>1.4626649066588008E-3</v>
          </cell>
          <cell r="L215">
            <v>2.3393271844763928</v>
          </cell>
        </row>
        <row r="216">
          <cell r="G216">
            <v>1657</v>
          </cell>
          <cell r="K216">
            <v>2.6511094808699094E-3</v>
          </cell>
          <cell r="L216">
            <v>2.4003422765964308</v>
          </cell>
        </row>
        <row r="217">
          <cell r="G217">
            <v>1652.75</v>
          </cell>
          <cell r="K217">
            <v>-1.4231383922583199E-2</v>
          </cell>
          <cell r="L217">
            <v>2.0746963452477756</v>
          </cell>
        </row>
        <row r="218">
          <cell r="G218">
            <v>1642.8000489999999</v>
          </cell>
          <cell r="K218">
            <v>-2.568171212875444E-3</v>
          </cell>
          <cell r="L218">
            <v>2.0164228627959107</v>
          </cell>
        </row>
        <row r="219">
          <cell r="G219">
            <v>1593.599976</v>
          </cell>
          <cell r="K219">
            <v>-6.0384343041600111E-3</v>
          </cell>
          <cell r="L219">
            <v>1.8799950286793421</v>
          </cell>
        </row>
        <row r="220">
          <cell r="G220">
            <v>1582.849976</v>
          </cell>
          <cell r="K220">
            <v>-3.0406540139434821E-2</v>
          </cell>
          <cell r="L220">
            <v>1.2053927720685285</v>
          </cell>
        </row>
        <row r="221">
          <cell r="G221">
            <v>1605.3000489999999</v>
          </cell>
          <cell r="K221">
            <v>-6.7685883322156498E-3</v>
          </cell>
          <cell r="L221">
            <v>1.0579951399844003</v>
          </cell>
        </row>
        <row r="222">
          <cell r="G222">
            <v>1606.75</v>
          </cell>
          <cell r="K222">
            <v>1.4083681071380734E-2</v>
          </cell>
          <cell r="L222">
            <v>1.36581724233936</v>
          </cell>
        </row>
        <row r="223">
          <cell r="G223">
            <v>1581.4499510000001</v>
          </cell>
          <cell r="K223">
            <v>9.0281974213791332E-4</v>
          </cell>
          <cell r="L223">
            <v>1.3856981115521994</v>
          </cell>
        </row>
        <row r="224">
          <cell r="G224">
            <v>1593.9499510000001</v>
          </cell>
          <cell r="K224">
            <v>-1.5871388544551036E-2</v>
          </cell>
          <cell r="L224">
            <v>1.0387988265091845</v>
          </cell>
        </row>
        <row r="225">
          <cell r="G225">
            <v>1600.25</v>
          </cell>
          <cell r="K225">
            <v>7.8730647814933118E-3</v>
          </cell>
          <cell r="L225">
            <v>1.2101914219558454</v>
          </cell>
        </row>
        <row r="226">
          <cell r="G226">
            <v>1572.25</v>
          </cell>
          <cell r="K226">
            <v>3.9446855337748011E-3</v>
          </cell>
          <cell r="L226">
            <v>1.2965739619199357</v>
          </cell>
        </row>
        <row r="227">
          <cell r="G227">
            <v>1555.25</v>
          </cell>
          <cell r="K227">
            <v>-1.7652152598500066E-2</v>
          </cell>
          <cell r="L227">
            <v>0.91265454811941571</v>
          </cell>
        </row>
        <row r="228">
          <cell r="G228">
            <v>1548.3000489999999</v>
          </cell>
          <cell r="K228">
            <v>-1.0871410028483557E-2</v>
          </cell>
          <cell r="L228">
            <v>0.67956061831195713</v>
          </cell>
        </row>
        <row r="229">
          <cell r="G229">
            <v>1553</v>
          </cell>
          <cell r="K229">
            <v>-4.4787179247249885E-3</v>
          </cell>
          <cell r="L229">
            <v>0.58426700710258717</v>
          </cell>
        </row>
        <row r="230">
          <cell r="G230">
            <v>1557.25</v>
          </cell>
          <cell r="K230">
            <v>3.0309576782829748E-3</v>
          </cell>
          <cell r="L230">
            <v>0.64870995113155816</v>
          </cell>
        </row>
        <row r="231">
          <cell r="G231">
            <v>1548</v>
          </cell>
          <cell r="K231">
            <v>2.7329009855677731E-3</v>
          </cell>
          <cell r="L231">
            <v>0.70698343358342286</v>
          </cell>
        </row>
        <row r="232">
          <cell r="G232">
            <v>1530.8000489999999</v>
          </cell>
          <cell r="K232">
            <v>-5.9576699845825098E-3</v>
          </cell>
          <cell r="L232">
            <v>0.58015291295289395</v>
          </cell>
        </row>
        <row r="233">
          <cell r="G233">
            <v>1539.400024</v>
          </cell>
          <cell r="K233">
            <v>-1.117326858871889E-2</v>
          </cell>
          <cell r="L233">
            <v>0.34431737347726216</v>
          </cell>
        </row>
        <row r="234">
          <cell r="G234">
            <v>1515.349976</v>
          </cell>
          <cell r="K234">
            <v>5.6022391297531685E-3</v>
          </cell>
          <cell r="L234">
            <v>0.46223513635937502</v>
          </cell>
        </row>
        <row r="235">
          <cell r="G235">
            <v>1515.5500489999999</v>
          </cell>
          <cell r="K235">
            <v>-1.5746326164579976E-2</v>
          </cell>
          <cell r="L235">
            <v>0.13247512457243246</v>
          </cell>
        </row>
        <row r="236">
          <cell r="G236">
            <v>1518.0500489999999</v>
          </cell>
          <cell r="K236">
            <v>1.3202217073498125E-4</v>
          </cell>
          <cell r="L236">
            <v>0.13521840703233609</v>
          </cell>
        </row>
        <row r="237">
          <cell r="G237">
            <v>1525.9499510000001</v>
          </cell>
          <cell r="K237">
            <v>1.6482070709343719E-3</v>
          </cell>
          <cell r="L237">
            <v>0.16949692612166822</v>
          </cell>
        </row>
        <row r="238">
          <cell r="G238">
            <v>1489.900024</v>
          </cell>
          <cell r="K238">
            <v>5.1904860289265012E-3</v>
          </cell>
          <cell r="L238">
            <v>0.27781570272601103</v>
          </cell>
        </row>
        <row r="239">
          <cell r="G239">
            <v>1501.25</v>
          </cell>
          <cell r="K239">
            <v>-2.3908115094965599E-2</v>
          </cell>
          <cell r="L239">
            <v>-0.21647954160940142</v>
          </cell>
        </row>
        <row r="240">
          <cell r="G240">
            <v>1493.5500489999999</v>
          </cell>
          <cell r="K240">
            <v>7.589074692436343E-3</v>
          </cell>
          <cell r="L240">
            <v>-6.0855394017617165E-2</v>
          </cell>
        </row>
        <row r="241">
          <cell r="G241">
            <v>1504.650024</v>
          </cell>
          <cell r="K241">
            <v>-5.1422250842509485E-3</v>
          </cell>
          <cell r="L241">
            <v>-0.16643256095378678</v>
          </cell>
        </row>
        <row r="242">
          <cell r="G242">
            <v>1525.75</v>
          </cell>
          <cell r="K242">
            <v>7.4044596382147037E-3</v>
          </cell>
          <cell r="L242">
            <v>-1.4236278982341775E-2</v>
          </cell>
        </row>
        <row r="243">
          <cell r="G243">
            <v>1513.5500489999999</v>
          </cell>
          <cell r="K243">
            <v>1.3925763476447254E-2</v>
          </cell>
          <cell r="L243">
            <v>0.27507409305783787</v>
          </cell>
        </row>
        <row r="244">
          <cell r="G244">
            <v>1503.8000489999999</v>
          </cell>
          <cell r="K244">
            <v>-8.0281751250388615E-3</v>
          </cell>
          <cell r="L244">
            <v>0.10779559176087038</v>
          </cell>
        </row>
        <row r="245">
          <cell r="G245">
            <v>1525.6999510000001</v>
          </cell>
          <cell r="K245">
            <v>-6.4626467715193231E-3</v>
          </cell>
          <cell r="L245">
            <v>-2.5890632687524989E-2</v>
          </cell>
        </row>
        <row r="246">
          <cell r="G246">
            <v>1553.8000489999999</v>
          </cell>
          <cell r="K246">
            <v>1.4458018474704126E-2</v>
          </cell>
          <cell r="L246">
            <v>0.27438785081707778</v>
          </cell>
        </row>
        <row r="247">
          <cell r="G247">
            <v>1526.849976</v>
          </cell>
          <cell r="K247">
            <v>1.825028604915957E-2</v>
          </cell>
          <cell r="L247">
            <v>0.65967974909911786</v>
          </cell>
        </row>
        <row r="248">
          <cell r="G248">
            <v>1522.5500489999999</v>
          </cell>
          <cell r="K248">
            <v>-1.7496801204088062E-2</v>
          </cell>
          <cell r="L248">
            <v>0.29015631238336032</v>
          </cell>
        </row>
        <row r="249">
          <cell r="K249">
            <v>-2.8201808976681219E-3</v>
          </cell>
          <cell r="L249">
            <v>0.23119826048246608</v>
          </cell>
        </row>
      </sheetData>
      <sheetData sheetId="2">
        <row r="3">
          <cell r="G3">
            <v>94.746841000000003</v>
          </cell>
        </row>
        <row r="4">
          <cell r="G4">
            <v>93.766707999999994</v>
          </cell>
          <cell r="M4">
            <v>-0.95925022587742848</v>
          </cell>
        </row>
        <row r="5">
          <cell r="G5">
            <v>96.053696000000002</v>
          </cell>
          <cell r="L5">
            <v>-1.0398635399213303E-2</v>
          </cell>
          <cell r="M5">
            <v>-1.0071660963736311</v>
          </cell>
        </row>
        <row r="6">
          <cell r="G6">
            <v>94.746841000000003</v>
          </cell>
          <cell r="L6">
            <v>2.4097500794459194E-2</v>
          </cell>
          <cell r="M6">
            <v>-0.89536186079094093</v>
          </cell>
        </row>
        <row r="7">
          <cell r="G7">
            <v>92.413177000000005</v>
          </cell>
          <cell r="L7">
            <v>-1.3698865395245991E-2</v>
          </cell>
          <cell r="M7">
            <v>-0.95925022587742848</v>
          </cell>
        </row>
        <row r="8">
          <cell r="G8">
            <v>83.871964000000006</v>
          </cell>
          <cell r="L8">
            <v>-2.4938926332179739E-2</v>
          </cell>
          <cell r="M8">
            <v>-1.0733363162403171</v>
          </cell>
        </row>
        <row r="9">
          <cell r="G9">
            <v>84.525390999999999</v>
          </cell>
          <cell r="L9">
            <v>-9.6978178789743075E-2</v>
          </cell>
          <cell r="M9">
            <v>-1.4908915418969158</v>
          </cell>
        </row>
        <row r="10">
          <cell r="G10">
            <v>84.758758999999998</v>
          </cell>
          <cell r="L10">
            <v>7.7605765181731918E-3</v>
          </cell>
          <cell r="M10">
            <v>-1.4589473837972278</v>
          </cell>
        </row>
        <row r="11">
          <cell r="G11">
            <v>86.952408000000005</v>
          </cell>
          <cell r="L11">
            <v>2.7571175190674517E-3</v>
          </cell>
          <cell r="M11">
            <v>-1.4475386965415618</v>
          </cell>
        </row>
        <row r="12">
          <cell r="G12">
            <v>87.559157999999996</v>
          </cell>
          <cell r="L12">
            <v>2.5551842541216074E-2</v>
          </cell>
          <cell r="M12">
            <v>-1.34029753498683</v>
          </cell>
        </row>
        <row r="13">
          <cell r="G13">
            <v>86.952408000000005</v>
          </cell>
          <cell r="L13">
            <v>6.9537218514177475E-3</v>
          </cell>
          <cell r="M13">
            <v>-1.3106352805544517</v>
          </cell>
        </row>
        <row r="14">
          <cell r="G14">
            <v>87.045745999999994</v>
          </cell>
          <cell r="L14">
            <v>-6.9537218514177093E-3</v>
          </cell>
          <cell r="M14">
            <v>-1.34029753498683</v>
          </cell>
        </row>
        <row r="15">
          <cell r="G15">
            <v>86.859054999999998</v>
          </cell>
          <cell r="L15">
            <v>1.0728620598228508E-3</v>
          </cell>
          <cell r="M15">
            <v>-1.3357345098459827</v>
          </cell>
        </row>
        <row r="16">
          <cell r="G16">
            <v>86.999069000000006</v>
          </cell>
          <cell r="L16">
            <v>-2.1470490825339561E-3</v>
          </cell>
          <cell r="M16">
            <v>-1.3448612934343389</v>
          </cell>
        </row>
        <row r="17">
          <cell r="G17">
            <v>90.499572999999998</v>
          </cell>
          <cell r="L17">
            <v>1.6106699767377429E-3</v>
          </cell>
          <cell r="M17">
            <v>-1.3380164135132919</v>
          </cell>
        </row>
        <row r="18">
          <cell r="G18">
            <v>88.632637000000003</v>
          </cell>
          <cell r="L18">
            <v>3.9447715014804471E-2</v>
          </cell>
          <cell r="M18">
            <v>-1.1668868868720732</v>
          </cell>
        </row>
        <row r="19">
          <cell r="G19">
            <v>90.499572999999998</v>
          </cell>
          <cell r="L19">
            <v>-2.0844979249670832E-2</v>
          </cell>
          <cell r="M19">
            <v>-1.2581559938205156</v>
          </cell>
        </row>
        <row r="20">
          <cell r="G20">
            <v>91.386368000000004</v>
          </cell>
          <cell r="L20">
            <v>2.0844979249670843E-2</v>
          </cell>
          <cell r="M20">
            <v>-1.1668868868720732</v>
          </cell>
        </row>
        <row r="21">
          <cell r="G21">
            <v>93.953400000000002</v>
          </cell>
          <cell r="L21">
            <v>9.7511882656225787E-3</v>
          </cell>
          <cell r="M21">
            <v>-1.1235340415167183</v>
          </cell>
        </row>
        <row r="22">
          <cell r="G22">
            <v>95.726990000000001</v>
          </cell>
          <cell r="L22">
            <v>2.7702593938803775E-2</v>
          </cell>
          <cell r="M22">
            <v>-0.99803926389816366</v>
          </cell>
        </row>
        <row r="23">
          <cell r="G23">
            <v>96.567108000000005</v>
          </cell>
          <cell r="L23">
            <v>1.8701371197824983E-2</v>
          </cell>
          <cell r="M23">
            <v>-0.91133357318745478</v>
          </cell>
        </row>
        <row r="24">
          <cell r="G24">
            <v>98.247344999999996</v>
          </cell>
          <cell r="L24">
            <v>8.7379004768759067E-3</v>
          </cell>
          <cell r="M24">
            <v>-0.87026263149940974</v>
          </cell>
        </row>
        <row r="25">
          <cell r="G25">
            <v>98.060654</v>
          </cell>
          <cell r="L25">
            <v>1.7250041141649457E-2</v>
          </cell>
          <cell r="M25">
            <v>-0.78812069923620987</v>
          </cell>
        </row>
        <row r="26">
          <cell r="G26">
            <v>94.653503000000001</v>
          </cell>
          <cell r="L26">
            <v>-1.9020218965450282E-3</v>
          </cell>
          <cell r="M26">
            <v>-0.79724748282456603</v>
          </cell>
        </row>
        <row r="27">
          <cell r="G27">
            <v>90.219536000000005</v>
          </cell>
          <cell r="L27">
            <v>-3.5363318579481356E-2</v>
          </cell>
          <cell r="M27">
            <v>-0.96381325101827631</v>
          </cell>
        </row>
        <row r="28">
          <cell r="G28">
            <v>91.573059000000001</v>
          </cell>
          <cell r="L28">
            <v>-4.7976898024248288E-2</v>
          </cell>
          <cell r="M28">
            <v>-1.1805770866981629</v>
          </cell>
        </row>
        <row r="29">
          <cell r="G29">
            <v>92.273155000000003</v>
          </cell>
          <cell r="L29">
            <v>1.4891123715842046E-2</v>
          </cell>
          <cell r="M29">
            <v>-1.1144072579283621</v>
          </cell>
        </row>
        <row r="30">
          <cell r="G30">
            <v>88.399269000000004</v>
          </cell>
          <cell r="L30">
            <v>7.6161414357043579E-3</v>
          </cell>
          <cell r="M30">
            <v>-1.0801815872582499</v>
          </cell>
        </row>
        <row r="31">
          <cell r="G31">
            <v>86.579009999999997</v>
          </cell>
          <cell r="L31">
            <v>-4.2889553756115431E-2</v>
          </cell>
          <cell r="M31">
            <v>-1.2695646810761816</v>
          </cell>
        </row>
        <row r="32">
          <cell r="G32">
            <v>85.272163000000006</v>
          </cell>
          <cell r="L32">
            <v>-2.0806292941612806E-2</v>
          </cell>
          <cell r="M32">
            <v>-1.3585518843573148</v>
          </cell>
        </row>
        <row r="33">
          <cell r="G33">
            <v>83.731933999999995</v>
          </cell>
          <cell r="L33">
            <v>-1.5209348521854368E-2</v>
          </cell>
          <cell r="M33">
            <v>-1.422439858346916</v>
          </cell>
        </row>
        <row r="34">
          <cell r="G34">
            <v>84.618735999999998</v>
          </cell>
          <cell r="L34">
            <v>-1.8227624912320061E-2</v>
          </cell>
          <cell r="M34">
            <v>-1.4977372040117347</v>
          </cell>
        </row>
        <row r="35">
          <cell r="G35">
            <v>82.425087000000005</v>
          </cell>
          <cell r="L35">
            <v>1.0535273810454231E-2</v>
          </cell>
          <cell r="M35">
            <v>-1.4543840164466049</v>
          </cell>
        </row>
        <row r="36">
          <cell r="G36">
            <v>84.805428000000006</v>
          </cell>
          <cell r="L36">
            <v>-2.6265863351062839E-2</v>
          </cell>
          <cell r="M36">
            <v>-1.5616251780013359</v>
          </cell>
        </row>
        <row r="37">
          <cell r="G37">
            <v>86.672363000000004</v>
          </cell>
          <cell r="L37">
            <v>2.8469705721060914E-2</v>
          </cell>
          <cell r="M37">
            <v>-1.4452571839711374</v>
          </cell>
        </row>
        <row r="38">
          <cell r="G38">
            <v>87.139090999999993</v>
          </cell>
          <cell r="L38">
            <v>2.1775516927272105E-2</v>
          </cell>
          <cell r="M38">
            <v>-1.3539881259098057</v>
          </cell>
        </row>
        <row r="39">
          <cell r="G39">
            <v>91.153000000000006</v>
          </cell>
          <cell r="L39">
            <v>5.3705220347550929E-3</v>
          </cell>
          <cell r="M39">
            <v>-1.3311711424953601</v>
          </cell>
        </row>
        <row r="40">
          <cell r="G40">
            <v>91.153000000000006</v>
          </cell>
          <cell r="L40">
            <v>4.5033824218857779E-2</v>
          </cell>
          <cell r="M40">
            <v>-1.1349427287723843</v>
          </cell>
        </row>
        <row r="41">
          <cell r="G41">
            <v>93.019936000000001</v>
          </cell>
          <cell r="L41">
            <v>0</v>
          </cell>
          <cell r="M41">
            <v>-1.1349427287723843</v>
          </cell>
        </row>
        <row r="42">
          <cell r="G42">
            <v>94.280113</v>
          </cell>
          <cell r="L42">
            <v>2.0274422407444946E-2</v>
          </cell>
          <cell r="M42">
            <v>-1.043673621823942</v>
          </cell>
        </row>
        <row r="43">
          <cell r="G43">
            <v>93.346642000000003</v>
          </cell>
          <cell r="L43">
            <v>1.3456440853067032E-2</v>
          </cell>
          <cell r="M43">
            <v>-0.98206720929187485</v>
          </cell>
        </row>
        <row r="44">
          <cell r="G44">
            <v>92.833236999999997</v>
          </cell>
          <cell r="L44">
            <v>-9.9503794318127892E-3</v>
          </cell>
          <cell r="M44">
            <v>-1.0277019094274282</v>
          </cell>
        </row>
        <row r="45">
          <cell r="G45">
            <v>90.546249000000003</v>
          </cell>
          <cell r="L45">
            <v>-5.5151641961719931E-3</v>
          </cell>
          <cell r="M45">
            <v>-1.0528007965091846</v>
          </cell>
        </row>
        <row r="46">
          <cell r="G46">
            <v>91.899772999999996</v>
          </cell>
          <cell r="L46">
            <v>-2.4943974152594636E-2</v>
          </cell>
          <cell r="M46">
            <v>-1.1646050320918739</v>
          </cell>
        </row>
        <row r="47">
          <cell r="G47">
            <v>96.847144999999998</v>
          </cell>
          <cell r="L47">
            <v>1.4837800438299822E-2</v>
          </cell>
          <cell r="M47">
            <v>-1.0984351544349629</v>
          </cell>
        </row>
        <row r="48">
          <cell r="G48">
            <v>97.084518000000003</v>
          </cell>
          <cell r="L48">
            <v>5.2435351560966084E-2</v>
          </cell>
          <cell r="M48">
            <v>-0.8565724316733202</v>
          </cell>
        </row>
        <row r="49">
          <cell r="G49">
            <v>105.10762800000001</v>
          </cell>
          <cell r="L49">
            <v>2.4480078690702674E-3</v>
          </cell>
          <cell r="M49">
            <v>-0.84496795153920035</v>
          </cell>
        </row>
        <row r="50">
          <cell r="G50">
            <v>99.790535000000006</v>
          </cell>
          <cell r="L50">
            <v>7.9402935033426575E-2</v>
          </cell>
          <cell r="M50">
            <v>-0.45274128461054347</v>
          </cell>
        </row>
        <row r="51">
          <cell r="G51">
            <v>100.92991600000001</v>
          </cell>
          <cell r="L51">
            <v>-5.1911514605390854E-2</v>
          </cell>
          <cell r="M51">
            <v>-0.71267859883653473</v>
          </cell>
        </row>
        <row r="52">
          <cell r="G52">
            <v>106.531853</v>
          </cell>
          <cell r="L52">
            <v>1.1353035849946751E-2</v>
          </cell>
          <cell r="M52">
            <v>-0.6569775537316016</v>
          </cell>
        </row>
        <row r="53">
          <cell r="G53">
            <v>107.86113</v>
          </cell>
          <cell r="L53">
            <v>5.4017654642658883E-2</v>
          </cell>
          <cell r="M53">
            <v>-0.38311503933826585</v>
          </cell>
        </row>
        <row r="54">
          <cell r="G54">
            <v>113.03581200000001</v>
          </cell>
          <cell r="L54">
            <v>1.2400536764771437E-2</v>
          </cell>
          <cell r="M54">
            <v>-0.31813052745510256</v>
          </cell>
        </row>
        <row r="55">
          <cell r="G55">
            <v>105.392487</v>
          </cell>
          <cell r="L55">
            <v>4.6860122459805295E-2</v>
          </cell>
          <cell r="M55">
            <v>-6.5155275554565628E-2</v>
          </cell>
        </row>
        <row r="56">
          <cell r="G56">
            <v>111.136848</v>
          </cell>
          <cell r="L56">
            <v>-7.0013336125927389E-2</v>
          </cell>
          <cell r="M56">
            <v>-0.43881535113653786</v>
          </cell>
        </row>
        <row r="57">
          <cell r="G57">
            <v>107.76618999999999</v>
          </cell>
          <cell r="L57">
            <v>5.3070954091620014E-2</v>
          </cell>
          <cell r="M57">
            <v>-0.157990138885308</v>
          </cell>
        </row>
        <row r="58">
          <cell r="G58">
            <v>108.24092899999999</v>
          </cell>
          <cell r="L58">
            <v>-3.0798333906278102E-2</v>
          </cell>
          <cell r="M58">
            <v>-0.32277186974733213</v>
          </cell>
        </row>
        <row r="59">
          <cell r="G59">
            <v>107.006592</v>
          </cell>
          <cell r="L59">
            <v>4.3955936876204733E-3</v>
          </cell>
          <cell r="M59">
            <v>-0.2995632516888681</v>
          </cell>
        </row>
        <row r="60">
          <cell r="G60">
            <v>109.142929</v>
          </cell>
          <cell r="L60">
            <v>-1.1469126563831263E-2</v>
          </cell>
          <cell r="M60">
            <v>-0.35990642127980182</v>
          </cell>
        </row>
        <row r="61">
          <cell r="G61">
            <v>112.276222</v>
          </cell>
          <cell r="L61">
            <v>1.9767858447074845E-2</v>
          </cell>
          <cell r="M61">
            <v>-0.25546707781494032</v>
          </cell>
        </row>
        <row r="62">
          <cell r="G62">
            <v>110.851997</v>
          </cell>
          <cell r="L62">
            <v>2.8303804416820486E-2</v>
          </cell>
          <cell r="M62">
            <v>-0.10228943599014978</v>
          </cell>
        </row>
        <row r="63">
          <cell r="G63">
            <v>108.62072000000001</v>
          </cell>
          <cell r="L63">
            <v>-1.2766151668688289E-2</v>
          </cell>
          <cell r="M63">
            <v>-0.17191568126242809</v>
          </cell>
        </row>
        <row r="64">
          <cell r="G64">
            <v>109.23788500000001</v>
          </cell>
          <cell r="L64">
            <v>-2.033377003784078E-2</v>
          </cell>
          <cell r="M64">
            <v>-0.28099636701951847</v>
          </cell>
        </row>
        <row r="65">
          <cell r="G65">
            <v>108.57324199999999</v>
          </cell>
          <cell r="L65">
            <v>5.6657541799197157E-3</v>
          </cell>
          <cell r="M65">
            <v>-0.25082495332893906</v>
          </cell>
        </row>
        <row r="66">
          <cell r="G66">
            <v>109.285355</v>
          </cell>
          <cell r="L66">
            <v>-6.1029486610099434E-3</v>
          </cell>
          <cell r="M66">
            <v>-0.2833174292625194</v>
          </cell>
        </row>
        <row r="67">
          <cell r="G67">
            <v>103.825836</v>
          </cell>
          <cell r="L67">
            <v>6.5374104669641778E-3</v>
          </cell>
          <cell r="M67">
            <v>-0.24850428218282497</v>
          </cell>
        </row>
        <row r="68">
          <cell r="G68">
            <v>104.63288900000001</v>
          </cell>
          <cell r="L68">
            <v>-5.1247555689124362E-2</v>
          </cell>
          <cell r="M68">
            <v>-0.51540439204093158</v>
          </cell>
        </row>
        <row r="69">
          <cell r="G69">
            <v>104.91773999999999</v>
          </cell>
          <cell r="L69">
            <v>7.7430871004443144E-3</v>
          </cell>
          <cell r="M69">
            <v>-0.4759499026690075</v>
          </cell>
        </row>
        <row r="70">
          <cell r="G70">
            <v>104.06321</v>
          </cell>
          <cell r="L70">
            <v>2.7186859501190921E-3</v>
          </cell>
          <cell r="M70">
            <v>-0.46202436029188809</v>
          </cell>
        </row>
        <row r="71">
          <cell r="G71">
            <v>101.736977</v>
          </cell>
          <cell r="L71">
            <v>-8.1781115712476916E-3</v>
          </cell>
          <cell r="M71">
            <v>-0.50379986301970114</v>
          </cell>
        </row>
        <row r="72">
          <cell r="G72">
            <v>99.505691999999996</v>
          </cell>
          <cell r="L72">
            <v>-2.2607677015037308E-2</v>
          </cell>
          <cell r="M72">
            <v>-0.61752267326279275</v>
          </cell>
        </row>
        <row r="73">
          <cell r="G73">
            <v>96.847144999999998</v>
          </cell>
          <cell r="L73">
            <v>-2.2175977400777872E-2</v>
          </cell>
          <cell r="M73">
            <v>-0.72660375011676925</v>
          </cell>
        </row>
        <row r="74">
          <cell r="G74">
            <v>97.226935999999995</v>
          </cell>
          <cell r="L74">
            <v>-2.7080937715108291E-2</v>
          </cell>
          <cell r="M74">
            <v>-0.8565724316733202</v>
          </cell>
        </row>
        <row r="75">
          <cell r="G75">
            <v>98.271370000000005</v>
          </cell>
          <cell r="L75">
            <v>3.9138815740977747E-3</v>
          </cell>
          <cell r="M75">
            <v>-0.83800554700397123</v>
          </cell>
        </row>
        <row r="76">
          <cell r="G76">
            <v>96.989563000000004</v>
          </cell>
          <cell r="L76">
            <v>1.0684941042129978E-2</v>
          </cell>
          <cell r="M76">
            <v>-0.78694618640104186</v>
          </cell>
        </row>
        <row r="77">
          <cell r="G77">
            <v>99.078429999999997</v>
          </cell>
          <cell r="L77">
            <v>-1.3129358683449546E-2</v>
          </cell>
          <cell r="M77">
            <v>-0.84961002713809031</v>
          </cell>
        </row>
        <row r="78">
          <cell r="G78">
            <v>98.223892000000006</v>
          </cell>
          <cell r="L78">
            <v>2.1308383938260955E-2</v>
          </cell>
          <cell r="M78">
            <v>-0.74749135481934359</v>
          </cell>
        </row>
        <row r="79">
          <cell r="G79">
            <v>98.698631000000006</v>
          </cell>
          <cell r="L79">
            <v>-8.6622735575003409E-3</v>
          </cell>
          <cell r="M79">
            <v>-0.78926724864404219</v>
          </cell>
        </row>
        <row r="80">
          <cell r="G80">
            <v>99.363274000000004</v>
          </cell>
          <cell r="L80">
            <v>4.8215908722334345E-3</v>
          </cell>
          <cell r="M80">
            <v>-0.7660586305855781</v>
          </cell>
        </row>
        <row r="81">
          <cell r="G81">
            <v>98.366318000000007</v>
          </cell>
          <cell r="L81">
            <v>6.7114924988091905E-3</v>
          </cell>
          <cell r="M81">
            <v>-0.73356615465199837</v>
          </cell>
        </row>
        <row r="82">
          <cell r="G82">
            <v>98.556213</v>
          </cell>
          <cell r="L82">
            <v>-1.0084119814632007E-2</v>
          </cell>
          <cell r="M82">
            <v>-0.78230445301192675</v>
          </cell>
        </row>
        <row r="83">
          <cell r="G83">
            <v>93.096694999999997</v>
          </cell>
          <cell r="L83">
            <v>1.9286270382249517E-3</v>
          </cell>
          <cell r="M83">
            <v>-0.773021035120808</v>
          </cell>
        </row>
        <row r="84">
          <cell r="G84">
            <v>96.894615000000002</v>
          </cell>
          <cell r="L84">
            <v>-5.698839156160395E-2</v>
          </cell>
          <cell r="M84">
            <v>-1.0399210960918039</v>
          </cell>
        </row>
        <row r="85">
          <cell r="G85">
            <v>99.790535000000006</v>
          </cell>
          <cell r="L85">
            <v>3.9985260407122379E-2</v>
          </cell>
          <cell r="M85">
            <v>-0.85425176052720542</v>
          </cell>
        </row>
        <row r="86">
          <cell r="G86">
            <v>101.879402</v>
          </cell>
          <cell r="L86">
            <v>2.9449394543413134E-2</v>
          </cell>
          <cell r="M86">
            <v>-0.71267859883653473</v>
          </cell>
        </row>
        <row r="87">
          <cell r="G87">
            <v>97.844100999999995</v>
          </cell>
          <cell r="L87">
            <v>2.071644130296765E-2</v>
          </cell>
          <cell r="M87">
            <v>-0.61055992651778801</v>
          </cell>
        </row>
        <row r="88">
          <cell r="G88">
            <v>97.654205000000005</v>
          </cell>
          <cell r="L88">
            <v>-4.0414374570932249E-2</v>
          </cell>
          <cell r="M88">
            <v>-0.80783413331339182</v>
          </cell>
        </row>
        <row r="89">
          <cell r="G89">
            <v>97.891570999999999</v>
          </cell>
          <cell r="L89">
            <v>-1.9426875210144644E-3</v>
          </cell>
          <cell r="M89">
            <v>-0.81711760009162127</v>
          </cell>
        </row>
        <row r="90">
          <cell r="G90">
            <v>97.226935999999995</v>
          </cell>
          <cell r="L90">
            <v>2.4277294190562376E-3</v>
          </cell>
          <cell r="M90">
            <v>-0.80551346216727704</v>
          </cell>
        </row>
        <row r="91">
          <cell r="G91">
            <v>97.606728000000004</v>
          </cell>
          <cell r="L91">
            <v>-6.8126553530852077E-3</v>
          </cell>
          <cell r="M91">
            <v>-0.83800554700397123</v>
          </cell>
        </row>
        <row r="92">
          <cell r="G92">
            <v>97.986519000000001</v>
          </cell>
          <cell r="L92">
            <v>3.8986330519232685E-3</v>
          </cell>
          <cell r="M92">
            <v>-0.8194386134475109</v>
          </cell>
        </row>
        <row r="93">
          <cell r="G93">
            <v>98.651161000000002</v>
          </cell>
          <cell r="L93">
            <v>3.8834825142610553E-3</v>
          </cell>
          <cell r="M93">
            <v>-0.80087172877816193</v>
          </cell>
        </row>
        <row r="94">
          <cell r="G94">
            <v>98.793578999999994</v>
          </cell>
          <cell r="L94">
            <v>6.7600932955809243E-3</v>
          </cell>
          <cell r="M94">
            <v>-0.76837930173169289</v>
          </cell>
        </row>
        <row r="95">
          <cell r="G95">
            <v>102.68646200000001</v>
          </cell>
          <cell r="L95">
            <v>1.4426114840958683E-3</v>
          </cell>
          <cell r="M95">
            <v>-0.76141689719646377</v>
          </cell>
        </row>
        <row r="96">
          <cell r="G96">
            <v>102.259186</v>
          </cell>
          <cell r="L96">
            <v>3.864767464464601E-2</v>
          </cell>
          <cell r="M96">
            <v>-0.57110509493608907</v>
          </cell>
        </row>
        <row r="97">
          <cell r="G97">
            <v>104.11068</v>
          </cell>
          <cell r="L97">
            <v>-4.1696578895221419E-3</v>
          </cell>
          <cell r="M97">
            <v>-0.59199338405821389</v>
          </cell>
        </row>
        <row r="98">
          <cell r="G98">
            <v>105.487427</v>
          </cell>
          <cell r="L98">
            <v>1.7943934500026147E-2</v>
          </cell>
          <cell r="M98">
            <v>-0.50147919187358636</v>
          </cell>
        </row>
        <row r="99">
          <cell r="G99">
            <v>104.680374</v>
          </cell>
          <cell r="L99">
            <v>1.313720644022807E-2</v>
          </cell>
          <cell r="M99">
            <v>-0.43417400884430901</v>
          </cell>
        </row>
        <row r="100">
          <cell r="G100">
            <v>105.81974</v>
          </cell>
          <cell r="L100">
            <v>-7.680120009886585E-3</v>
          </cell>
          <cell r="M100">
            <v>-0.47362849821623232</v>
          </cell>
        </row>
        <row r="101">
          <cell r="G101">
            <v>108.14598100000001</v>
          </cell>
          <cell r="L101">
            <v>1.0825430021672841E-2</v>
          </cell>
          <cell r="M101">
            <v>-0.41792818641796031</v>
          </cell>
        </row>
        <row r="102">
          <cell r="G102">
            <v>112.133797</v>
          </cell>
          <cell r="L102">
            <v>2.1744909888080782E-2</v>
          </cell>
          <cell r="M102">
            <v>-0.30420498507798249</v>
          </cell>
        </row>
        <row r="103">
          <cell r="G103">
            <v>109.285355</v>
          </cell>
          <cell r="L103">
            <v>3.6210784021926325E-2</v>
          </cell>
          <cell r="M103">
            <v>-0.10925218273515452</v>
          </cell>
        </row>
        <row r="104">
          <cell r="G104">
            <v>107.243965</v>
          </cell>
          <cell r="L104">
            <v>-2.5730377196398271E-2</v>
          </cell>
          <cell r="M104">
            <v>-0.24850428218282497</v>
          </cell>
        </row>
        <row r="105">
          <cell r="G105">
            <v>108.478302</v>
          </cell>
          <cell r="L105">
            <v>-1.8856111355501248E-2</v>
          </cell>
          <cell r="M105">
            <v>-0.34830194114568197</v>
          </cell>
        </row>
        <row r="106">
          <cell r="G106">
            <v>110.23483299999999</v>
          </cell>
          <cell r="L106">
            <v>1.1443885586096245E-2</v>
          </cell>
          <cell r="M106">
            <v>-0.28795877155474831</v>
          </cell>
        </row>
        <row r="107">
          <cell r="G107">
            <v>109.095467</v>
          </cell>
          <cell r="L107">
            <v>1.6062764287738531E-2</v>
          </cell>
          <cell r="M107">
            <v>-0.20208704606589689</v>
          </cell>
        </row>
        <row r="108">
          <cell r="G108">
            <v>106.152069</v>
          </cell>
          <cell r="L108">
            <v>-1.0389592764192887E-2</v>
          </cell>
          <cell r="M108">
            <v>-0.2577873578641689</v>
          </cell>
        </row>
        <row r="109">
          <cell r="G109">
            <v>107.05407700000001</v>
          </cell>
          <cell r="L109">
            <v>-2.7350663693031192E-2</v>
          </cell>
          <cell r="M109">
            <v>-0.40168158179783992</v>
          </cell>
        </row>
        <row r="110">
          <cell r="G110">
            <v>107.338921</v>
          </cell>
          <cell r="L110">
            <v>8.4614200722539831E-3</v>
          </cell>
          <cell r="M110">
            <v>-0.35758501682702593</v>
          </cell>
        </row>
        <row r="111">
          <cell r="G111">
            <v>108.810608</v>
          </cell>
          <cell r="L111">
            <v>2.6572152100042923E-3</v>
          </cell>
          <cell r="M111">
            <v>-0.34365981665968143</v>
          </cell>
        </row>
        <row r="112">
          <cell r="G112">
            <v>107.623756</v>
          </cell>
          <cell r="L112">
            <v>1.361751514153944E-2</v>
          </cell>
          <cell r="M112">
            <v>-0.27171329133817451</v>
          </cell>
        </row>
        <row r="113">
          <cell r="G113">
            <v>106.199532</v>
          </cell>
          <cell r="L113">
            <v>-1.0967425640662489E-2</v>
          </cell>
          <cell r="M113">
            <v>-0.329735056476333</v>
          </cell>
        </row>
        <row r="114">
          <cell r="G114">
            <v>106.674278</v>
          </cell>
          <cell r="L114">
            <v>-1.3321702009896167E-2</v>
          </cell>
          <cell r="M114">
            <v>-0.39936125286150004</v>
          </cell>
        </row>
        <row r="115">
          <cell r="G115">
            <v>107.908607</v>
          </cell>
          <cell r="L115">
            <v>4.460358811458771E-3</v>
          </cell>
          <cell r="M115">
            <v>-0.37615229259326111</v>
          </cell>
        </row>
        <row r="116">
          <cell r="G116">
            <v>111.659058</v>
          </cell>
          <cell r="L116">
            <v>1.1504576556825829E-2</v>
          </cell>
          <cell r="M116">
            <v>-0.31580951409921293</v>
          </cell>
        </row>
        <row r="117">
          <cell r="G117">
            <v>111.801483</v>
          </cell>
          <cell r="L117">
            <v>3.4165466135319476E-2</v>
          </cell>
          <cell r="M117">
            <v>-0.13246080079361858</v>
          </cell>
        </row>
        <row r="118">
          <cell r="G118">
            <v>116.31152299999999</v>
          </cell>
          <cell r="L118">
            <v>1.274721869448246E-3</v>
          </cell>
          <cell r="M118">
            <v>-0.12549805404861381</v>
          </cell>
        </row>
        <row r="119">
          <cell r="G119">
            <v>119.112495</v>
          </cell>
          <cell r="L119">
            <v>3.9547309190609219E-2</v>
          </cell>
          <cell r="M119">
            <v>9.4984770805453367E-2</v>
          </cell>
        </row>
        <row r="120">
          <cell r="G120">
            <v>118.82764400000001</v>
          </cell>
          <cell r="L120">
            <v>2.3796248115053896E-2</v>
          </cell>
          <cell r="M120">
            <v>0.23191619910700903</v>
          </cell>
        </row>
        <row r="121">
          <cell r="G121">
            <v>118.495338</v>
          </cell>
          <cell r="L121">
            <v>-2.3943092349022763E-3</v>
          </cell>
          <cell r="M121">
            <v>0.21799065672988963</v>
          </cell>
        </row>
        <row r="122">
          <cell r="G122">
            <v>117.783226</v>
          </cell>
          <cell r="L122">
            <v>-2.800455433154781E-3</v>
          </cell>
          <cell r="M122">
            <v>0.20174517651331583</v>
          </cell>
        </row>
        <row r="123">
          <cell r="G123">
            <v>117.688271</v>
          </cell>
          <cell r="L123">
            <v>-6.0277508385577468E-3</v>
          </cell>
          <cell r="M123">
            <v>0.16693207832073198</v>
          </cell>
        </row>
        <row r="124">
          <cell r="G124">
            <v>117.308487</v>
          </cell>
          <cell r="L124">
            <v>-8.0650954664815574E-4</v>
          </cell>
          <cell r="M124">
            <v>0.16229000272184199</v>
          </cell>
        </row>
        <row r="125">
          <cell r="G125">
            <v>118.495338</v>
          </cell>
          <cell r="L125">
            <v>-3.2322516606618523E-3</v>
          </cell>
          <cell r="M125">
            <v>0.14372346026226793</v>
          </cell>
        </row>
        <row r="126">
          <cell r="G126">
            <v>119.01754</v>
          </cell>
          <cell r="L126">
            <v>1.0066512045867745E-2</v>
          </cell>
          <cell r="M126">
            <v>0.20174517651331583</v>
          </cell>
        </row>
        <row r="127">
          <cell r="G127">
            <v>120.299347</v>
          </cell>
          <cell r="L127">
            <v>4.3972591788169072E-3</v>
          </cell>
          <cell r="M127">
            <v>0.22727412350811904</v>
          </cell>
        </row>
        <row r="128">
          <cell r="G128">
            <v>118.780174</v>
          </cell>
          <cell r="L128">
            <v>1.0712317661532451E-2</v>
          </cell>
          <cell r="M128">
            <v>0.28993796424516755</v>
          </cell>
        </row>
        <row r="129">
          <cell r="G129">
            <v>114.175186</v>
          </cell>
          <cell r="L129">
            <v>-1.27086873897546E-2</v>
          </cell>
          <cell r="M129">
            <v>0.21566998558377484</v>
          </cell>
        </row>
        <row r="130">
          <cell r="G130">
            <v>114.839821</v>
          </cell>
          <cell r="L130">
            <v>-3.9540519331815689E-2</v>
          </cell>
          <cell r="M130">
            <v>-9.4545726594081128E-3</v>
          </cell>
        </row>
        <row r="131">
          <cell r="G131">
            <v>115.88426200000001</v>
          </cell>
          <cell r="L131">
            <v>5.8043084133915122E-3</v>
          </cell>
          <cell r="M131">
            <v>2.303751217728606E-2</v>
          </cell>
        </row>
        <row r="132">
          <cell r="G132">
            <v>117.118576</v>
          </cell>
          <cell r="L132">
            <v>9.0536550904999347E-3</v>
          </cell>
          <cell r="M132">
            <v>7.409721498999032E-2</v>
          </cell>
        </row>
        <row r="133">
          <cell r="G133">
            <v>115.836777</v>
          </cell>
          <cell r="L133">
            <v>1.0594940017344661E-2</v>
          </cell>
          <cell r="M133">
            <v>0.1344392601773774</v>
          </cell>
        </row>
        <row r="134">
          <cell r="G134">
            <v>114.792351</v>
          </cell>
          <cell r="L134">
            <v>-1.1004786277914012E-2</v>
          </cell>
          <cell r="M134">
            <v>7.1775810537214421E-2</v>
          </cell>
        </row>
        <row r="135">
          <cell r="G135">
            <v>116.16909800000001</v>
          </cell>
          <cell r="L135">
            <v>-9.0572526454269359E-3</v>
          </cell>
          <cell r="M135">
            <v>2.0716841031171281E-2</v>
          </cell>
        </row>
        <row r="136">
          <cell r="G136">
            <v>113.368134</v>
          </cell>
          <cell r="L136">
            <v>1.1922018266354372E-2</v>
          </cell>
          <cell r="M136">
            <v>8.8022024060449316E-2</v>
          </cell>
        </row>
        <row r="137">
          <cell r="G137">
            <v>111.75400500000001</v>
          </cell>
          <cell r="L137">
            <v>-2.4406524498892936E-2</v>
          </cell>
          <cell r="M137">
            <v>-4.8909013144220838E-2</v>
          </cell>
        </row>
        <row r="138">
          <cell r="G138">
            <v>112.84590900000001</v>
          </cell>
          <cell r="L138">
            <v>-1.4340274735607807E-2</v>
          </cell>
          <cell r="M138">
            <v>-0.1278191162916141</v>
          </cell>
        </row>
        <row r="139">
          <cell r="G139">
            <v>112.46611799999999</v>
          </cell>
          <cell r="L139">
            <v>9.7231791672860862E-3</v>
          </cell>
          <cell r="M139">
            <v>-7.4439084542570672E-2</v>
          </cell>
        </row>
        <row r="140">
          <cell r="G140">
            <v>114.839821</v>
          </cell>
          <cell r="L140">
            <v>-3.3712479955948674E-3</v>
          </cell>
          <cell r="M140">
            <v>-9.3005969211920336E-2</v>
          </cell>
        </row>
        <row r="141">
          <cell r="G141">
            <v>115.362038</v>
          </cell>
          <cell r="L141">
            <v>2.0886293611951684E-2</v>
          </cell>
          <cell r="M141">
            <v>2.303751217728606E-2</v>
          </cell>
        </row>
        <row r="142">
          <cell r="G142">
            <v>113.842873</v>
          </cell>
          <cell r="L142">
            <v>4.5370432547987812E-3</v>
          </cell>
          <cell r="M142">
            <v>4.8567192478750389E-2</v>
          </cell>
        </row>
        <row r="143">
          <cell r="G143">
            <v>111.136848</v>
          </cell>
          <cell r="L143">
            <v>-1.3256149177968392E-2</v>
          </cell>
          <cell r="M143">
            <v>-2.5700395085756798E-2</v>
          </cell>
        </row>
        <row r="144">
          <cell r="G144">
            <v>111.943909</v>
          </cell>
          <cell r="L144">
            <v>-2.4056883814759303E-2</v>
          </cell>
          <cell r="M144">
            <v>-0.157990138885308</v>
          </cell>
        </row>
        <row r="145">
          <cell r="G145">
            <v>112.56107299999999</v>
          </cell>
          <cell r="L145">
            <v>7.2356265232609053E-3</v>
          </cell>
          <cell r="M145">
            <v>-0.11853525841649847</v>
          </cell>
        </row>
        <row r="146">
          <cell r="G146">
            <v>114.317604</v>
          </cell>
          <cell r="L146">
            <v>5.4980121077436031E-3</v>
          </cell>
          <cell r="M146">
            <v>-8.8363893613030361E-2</v>
          </cell>
        </row>
        <row r="147">
          <cell r="G147">
            <v>114.697411</v>
          </cell>
          <cell r="L147">
            <v>1.548462923521657E-2</v>
          </cell>
          <cell r="M147">
            <v>-2.4921681241782652E-3</v>
          </cell>
        </row>
        <row r="148">
          <cell r="G148">
            <v>110.99443100000001</v>
          </cell>
          <cell r="L148">
            <v>3.3168772642209305E-3</v>
          </cell>
          <cell r="M148">
            <v>1.6075498738942415E-2</v>
          </cell>
        </row>
        <row r="149">
          <cell r="G149">
            <v>110.899483</v>
          </cell>
          <cell r="L149">
            <v>-3.2817423071262036E-2</v>
          </cell>
          <cell r="M149">
            <v>-0.16495249453342653</v>
          </cell>
        </row>
        <row r="150">
          <cell r="G150">
            <v>108.810608</v>
          </cell>
          <cell r="L150">
            <v>-8.5579639462208645E-4</v>
          </cell>
          <cell r="M150">
            <v>-0.16959422792254161</v>
          </cell>
        </row>
        <row r="151">
          <cell r="G151">
            <v>106.911644</v>
          </cell>
          <cell r="L151">
            <v>-1.9015402818899334E-2</v>
          </cell>
          <cell r="M151">
            <v>-0.27171329133817451</v>
          </cell>
        </row>
        <row r="152">
          <cell r="G152">
            <v>109.66514599999999</v>
          </cell>
          <cell r="L152">
            <v>-1.7606093341588972E-2</v>
          </cell>
          <cell r="M152">
            <v>-0.36454815466891688</v>
          </cell>
        </row>
        <row r="153">
          <cell r="G153">
            <v>109.475258</v>
          </cell>
          <cell r="L153">
            <v>2.5428859412289357E-2</v>
          </cell>
          <cell r="M153">
            <v>-0.229937397513476</v>
          </cell>
        </row>
        <row r="154">
          <cell r="G154">
            <v>108.76314499999999</v>
          </cell>
          <cell r="L154">
            <v>-1.7330263525979351E-3</v>
          </cell>
          <cell r="M154">
            <v>-0.23922047319481993</v>
          </cell>
        </row>
        <row r="155">
          <cell r="G155">
            <v>108.858093</v>
          </cell>
          <cell r="L155">
            <v>-6.526033159737198E-3</v>
          </cell>
          <cell r="M155">
            <v>-0.27403362027451439</v>
          </cell>
        </row>
        <row r="156">
          <cell r="G156">
            <v>108.57324199999999</v>
          </cell>
          <cell r="L156">
            <v>8.725987123064594E-4</v>
          </cell>
          <cell r="M156">
            <v>-0.26939188688539933</v>
          </cell>
        </row>
        <row r="157">
          <cell r="G157">
            <v>108.953041</v>
          </cell>
          <cell r="L157">
            <v>-2.6201482225429004E-3</v>
          </cell>
          <cell r="M157">
            <v>-0.2833174292625194</v>
          </cell>
        </row>
        <row r="158">
          <cell r="G158">
            <v>109.475258</v>
          </cell>
          <cell r="L158">
            <v>3.4919861701307505E-3</v>
          </cell>
          <cell r="M158">
            <v>-0.26475015349628428</v>
          </cell>
        </row>
        <row r="159">
          <cell r="G159">
            <v>111.184319</v>
          </cell>
          <cell r="L159">
            <v>4.7815964998427843E-3</v>
          </cell>
          <cell r="M159">
            <v>-0.23922047319481993</v>
          </cell>
        </row>
        <row r="160">
          <cell r="G160">
            <v>111.943909</v>
          </cell>
          <cell r="L160">
            <v>1.5490786298585859E-2</v>
          </cell>
          <cell r="M160">
            <v>-0.1556694188520826</v>
          </cell>
        </row>
        <row r="161">
          <cell r="G161">
            <v>111.421684</v>
          </cell>
          <cell r="L161">
            <v>6.808577660914323E-3</v>
          </cell>
          <cell r="M161">
            <v>-0.11853525841649847</v>
          </cell>
        </row>
        <row r="162">
          <cell r="G162">
            <v>110.946945</v>
          </cell>
          <cell r="L162">
            <v>-4.6759748850474488E-3</v>
          </cell>
          <cell r="M162">
            <v>-0.14406532981484899</v>
          </cell>
        </row>
        <row r="163">
          <cell r="G163">
            <v>110.757057</v>
          </cell>
          <cell r="L163">
            <v>-4.2698443877134855E-3</v>
          </cell>
          <cell r="M163">
            <v>-0.16727394787331304</v>
          </cell>
        </row>
        <row r="164">
          <cell r="G164">
            <v>109.190414</v>
          </cell>
          <cell r="L164">
            <v>-1.712987088367912E-3</v>
          </cell>
          <cell r="M164">
            <v>-0.17655702355465697</v>
          </cell>
        </row>
        <row r="165">
          <cell r="G165">
            <v>109.04798099999999</v>
          </cell>
          <cell r="L165">
            <v>-1.4245851410709534E-2</v>
          </cell>
          <cell r="M165">
            <v>-0.25314567336216443</v>
          </cell>
        </row>
        <row r="166">
          <cell r="G166">
            <v>111.089371</v>
          </cell>
          <cell r="L166">
            <v>-1.305297541462747E-3</v>
          </cell>
          <cell r="M166">
            <v>-0.26010881120405538</v>
          </cell>
        </row>
        <row r="167">
          <cell r="G167">
            <v>110.377258</v>
          </cell>
          <cell r="L167">
            <v>1.8547043468479425E-2</v>
          </cell>
          <cell r="M167">
            <v>-0.16031115224119769</v>
          </cell>
        </row>
        <row r="168">
          <cell r="G168">
            <v>110.23483299999999</v>
          </cell>
          <cell r="L168">
            <v>-6.4309052557915041E-3</v>
          </cell>
          <cell r="M168">
            <v>-0.19512429932089215</v>
          </cell>
        </row>
        <row r="169">
          <cell r="G169">
            <v>109.66514599999999</v>
          </cell>
          <cell r="L169">
            <v>-1.2911805435628059E-3</v>
          </cell>
          <cell r="M169">
            <v>-0.20208704606589689</v>
          </cell>
        </row>
        <row r="170">
          <cell r="G170">
            <v>108.09850299999999</v>
          </cell>
          <cell r="L170">
            <v>-5.1813399627262027E-3</v>
          </cell>
          <cell r="M170">
            <v>-0.229937397513476</v>
          </cell>
        </row>
        <row r="171">
          <cell r="G171">
            <v>107.48133900000001</v>
          </cell>
          <cell r="L171">
            <v>-1.4388719479073976E-2</v>
          </cell>
          <cell r="M171">
            <v>-0.30652604732098349</v>
          </cell>
        </row>
        <row r="172">
          <cell r="G172">
            <v>104.63288900000001</v>
          </cell>
          <cell r="L172">
            <v>-5.7256344592183693E-3</v>
          </cell>
          <cell r="M172">
            <v>-0.33669741212445159</v>
          </cell>
        </row>
        <row r="173">
          <cell r="G173">
            <v>106.104591</v>
          </cell>
          <cell r="L173">
            <v>-2.685931320599505E-2</v>
          </cell>
          <cell r="M173">
            <v>-0.4759499026690075</v>
          </cell>
        </row>
        <row r="174">
          <cell r="G174">
            <v>107.48133900000001</v>
          </cell>
          <cell r="L174">
            <v>1.3967386587885988E-2</v>
          </cell>
          <cell r="M174">
            <v>-0.40400264404084019</v>
          </cell>
        </row>
        <row r="175">
          <cell r="G175">
            <v>109.807571</v>
          </cell>
          <cell r="L175">
            <v>1.2891926618108989E-2</v>
          </cell>
          <cell r="M175">
            <v>-0.33669741212445159</v>
          </cell>
        </row>
        <row r="176">
          <cell r="G176">
            <v>109.71262400000001</v>
          </cell>
          <cell r="L176">
            <v>2.1412237538037827E-2</v>
          </cell>
          <cell r="M176">
            <v>-0.22297465076847123</v>
          </cell>
        </row>
        <row r="177">
          <cell r="G177">
            <v>110.757057</v>
          </cell>
          <cell r="L177">
            <v>-8.6504119514556083E-4</v>
          </cell>
          <cell r="M177">
            <v>-0.22761633527047501</v>
          </cell>
        </row>
        <row r="178">
          <cell r="G178">
            <v>114.08023799999999</v>
          </cell>
          <cell r="L178">
            <v>9.4746888411735355E-3</v>
          </cell>
          <cell r="M178">
            <v>-0.17655702355465697</v>
          </cell>
        </row>
        <row r="179">
          <cell r="G179">
            <v>114.460037</v>
          </cell>
          <cell r="L179">
            <v>2.9562915933569155E-2</v>
          </cell>
          <cell r="M179">
            <v>-1.409630604852318E-2</v>
          </cell>
        </row>
        <row r="180">
          <cell r="G180">
            <v>113.652969</v>
          </cell>
          <cell r="L180">
            <v>3.323697318868034E-3</v>
          </cell>
          <cell r="M180">
            <v>4.470969717711994E-3</v>
          </cell>
        </row>
        <row r="181">
          <cell r="G181">
            <v>112.656021</v>
          </cell>
          <cell r="L181">
            <v>-7.0760662155000854E-3</v>
          </cell>
          <cell r="M181">
            <v>-3.4984252960872438E-2</v>
          </cell>
        </row>
        <row r="182">
          <cell r="G182">
            <v>116.88121</v>
          </cell>
          <cell r="L182">
            <v>-8.8105598374963075E-3</v>
          </cell>
          <cell r="M182">
            <v>-8.3722160223915293E-2</v>
          </cell>
        </row>
        <row r="183">
          <cell r="G183">
            <v>115.504463</v>
          </cell>
          <cell r="L183">
            <v>3.6819005702205435E-2</v>
          </cell>
          <cell r="M183">
            <v>0.12283512225303247</v>
          </cell>
        </row>
        <row r="184">
          <cell r="G184">
            <v>113.890343</v>
          </cell>
          <cell r="L184">
            <v>-1.1848949979189482E-2</v>
          </cell>
          <cell r="M184">
            <v>5.552993922375514E-2</v>
          </cell>
        </row>
        <row r="185">
          <cell r="G185">
            <v>114.71004499999999</v>
          </cell>
          <cell r="L185">
            <v>-1.4073087948297041E-2</v>
          </cell>
          <cell r="M185">
            <v>-2.3379723939642019E-2</v>
          </cell>
        </row>
        <row r="186">
          <cell r="G186">
            <v>117.795982</v>
          </cell>
          <cell r="L186">
            <v>7.1715146270498195E-3</v>
          </cell>
          <cell r="M186">
            <v>1.6693138495841333E-2</v>
          </cell>
        </row>
        <row r="187">
          <cell r="G187">
            <v>118.66391</v>
          </cell>
          <cell r="L187">
            <v>2.6546565390319906E-2</v>
          </cell>
          <cell r="M187">
            <v>0.16755568230513956</v>
          </cell>
        </row>
        <row r="188">
          <cell r="G188">
            <v>119.53182200000001</v>
          </cell>
          <cell r="L188">
            <v>7.3410495999845591E-3</v>
          </cell>
          <cell r="M188">
            <v>0.20998617454244625</v>
          </cell>
        </row>
        <row r="189">
          <cell r="G189">
            <v>123.871422</v>
          </cell>
          <cell r="L189">
            <v>7.2874172319234614E-3</v>
          </cell>
          <cell r="M189">
            <v>0.25241588458598124</v>
          </cell>
        </row>
        <row r="190">
          <cell r="G190">
            <v>124.112511</v>
          </cell>
          <cell r="L190">
            <v>3.5661479468465054E-2</v>
          </cell>
          <cell r="M190">
            <v>0.46456639028808366</v>
          </cell>
        </row>
        <row r="191">
          <cell r="G191">
            <v>123.19637299999999</v>
          </cell>
          <cell r="L191">
            <v>1.9443927115742052E-3</v>
          </cell>
          <cell r="M191">
            <v>0.47635253492565732</v>
          </cell>
        </row>
        <row r="192">
          <cell r="G192">
            <v>123.91964</v>
          </cell>
          <cell r="L192">
            <v>-7.4088902579853306E-3</v>
          </cell>
          <cell r="M192">
            <v>0.43156519508029972</v>
          </cell>
        </row>
        <row r="193">
          <cell r="G193">
            <v>130.38081399999999</v>
          </cell>
          <cell r="L193">
            <v>5.8536802733378463E-3</v>
          </cell>
          <cell r="M193">
            <v>0.46692362899302081</v>
          </cell>
        </row>
        <row r="194">
          <cell r="G194">
            <v>128.88606300000001</v>
          </cell>
          <cell r="L194">
            <v>5.0826215761423141E-2</v>
          </cell>
          <cell r="M194">
            <v>0.78279175774435183</v>
          </cell>
        </row>
        <row r="195">
          <cell r="G195">
            <v>132.83992000000001</v>
          </cell>
          <cell r="L195">
            <v>-1.1530725241917223E-2</v>
          </cell>
          <cell r="M195">
            <v>0.70971770010108526</v>
          </cell>
        </row>
        <row r="196">
          <cell r="G196">
            <v>131.248749</v>
          </cell>
          <cell r="L196">
            <v>3.0216012756285378E-2</v>
          </cell>
          <cell r="M196">
            <v>0.90301034505080391</v>
          </cell>
        </row>
        <row r="197">
          <cell r="G197">
            <v>135.00971999999999</v>
          </cell>
          <cell r="L197">
            <v>-1.2050424282382675E-2</v>
          </cell>
          <cell r="M197">
            <v>0.82522259219143412</v>
          </cell>
        </row>
        <row r="198">
          <cell r="G198">
            <v>137.13130200000001</v>
          </cell>
          <cell r="L198">
            <v>2.8252405848816373E-2</v>
          </cell>
          <cell r="M198">
            <v>1.0090855979018545</v>
          </cell>
        </row>
        <row r="199">
          <cell r="G199">
            <v>139.590408</v>
          </cell>
          <cell r="L199">
            <v>1.5592099760257661E-2</v>
          </cell>
          <cell r="M199">
            <v>1.1128036120479698</v>
          </cell>
        </row>
        <row r="200">
          <cell r="G200">
            <v>139.34931900000001</v>
          </cell>
          <cell r="L200">
            <v>1.7773601759059822E-2</v>
          </cell>
          <cell r="M200">
            <v>1.2330221993544206</v>
          </cell>
        </row>
        <row r="201">
          <cell r="G201">
            <v>141.03694200000001</v>
          </cell>
          <cell r="L201">
            <v>-1.7286104250975674E-3</v>
          </cell>
          <cell r="M201">
            <v>1.2212360547168477</v>
          </cell>
        </row>
        <row r="202">
          <cell r="G202">
            <v>142.33883700000001</v>
          </cell>
          <cell r="L202">
            <v>1.2037989121388339E-2</v>
          </cell>
          <cell r="M202">
            <v>1.3037390671798628</v>
          </cell>
        </row>
        <row r="203">
          <cell r="G203">
            <v>157.816711</v>
          </cell>
          <cell r="L203">
            <v>9.1885351980932652E-3</v>
          </cell>
          <cell r="M203">
            <v>1.3673849521971546</v>
          </cell>
        </row>
        <row r="204">
          <cell r="G204">
            <v>162.10810900000001</v>
          </cell>
          <cell r="L204">
            <v>0.10322391141778009</v>
          </cell>
          <cell r="M204">
            <v>2.1240534922223708</v>
          </cell>
        </row>
        <row r="205">
          <cell r="G205">
            <v>154.68255600000001</v>
          </cell>
          <cell r="L205">
            <v>2.6829149488528471E-2</v>
          </cell>
          <cell r="M205">
            <v>2.3338475414133089</v>
          </cell>
        </row>
        <row r="206">
          <cell r="G206">
            <v>155.21296699999999</v>
          </cell>
          <cell r="L206">
            <v>-4.6888461126446131E-2</v>
          </cell>
          <cell r="M206">
            <v>1.9708337097081359</v>
          </cell>
        </row>
        <row r="207">
          <cell r="G207">
            <v>159.118607</v>
          </cell>
          <cell r="L207">
            <v>3.423163476603991E-3</v>
          </cell>
          <cell r="M207">
            <v>1.9967639709948801</v>
          </cell>
        </row>
        <row r="208">
          <cell r="G208">
            <v>157.720291</v>
          </cell>
          <cell r="L208">
            <v>2.4851725591479232E-2</v>
          </cell>
          <cell r="M208">
            <v>2.1876994261267733</v>
          </cell>
        </row>
        <row r="209">
          <cell r="G209">
            <v>154.296829</v>
          </cell>
          <cell r="L209">
            <v>-8.8267260586304894E-3</v>
          </cell>
          <cell r="M209">
            <v>2.1193397970062686</v>
          </cell>
        </row>
        <row r="210">
          <cell r="G210">
            <v>153.38069200000001</v>
          </cell>
          <cell r="L210">
            <v>-2.1944945766546597E-2</v>
          </cell>
          <cell r="M210">
            <v>1.9519766311495232</v>
          </cell>
        </row>
        <row r="211">
          <cell r="G211">
            <v>156.32197600000001</v>
          </cell>
          <cell r="L211">
            <v>-5.9551942861271181E-3</v>
          </cell>
          <cell r="M211">
            <v>1.9071893401912769</v>
          </cell>
        </row>
        <row r="212">
          <cell r="G212">
            <v>152.946732</v>
          </cell>
          <cell r="L212">
            <v>1.8994814954632167E-2</v>
          </cell>
          <cell r="M212">
            <v>2.0509802167728752</v>
          </cell>
        </row>
        <row r="213">
          <cell r="G213">
            <v>149.37861599999999</v>
          </cell>
          <cell r="L213">
            <v>-2.1828125042509947E-2</v>
          </cell>
          <cell r="M213">
            <v>1.8859742896210661</v>
          </cell>
        </row>
        <row r="214">
          <cell r="G214">
            <v>149.47505200000001</v>
          </cell>
          <cell r="L214">
            <v>-2.3605573984860854E-2</v>
          </cell>
          <cell r="M214">
            <v>1.7115394076495098</v>
          </cell>
        </row>
        <row r="215">
          <cell r="G215">
            <v>151.45198099999999</v>
          </cell>
          <cell r="L215">
            <v>6.453727270108484E-4</v>
          </cell>
          <cell r="M215">
            <v>1.716253885059384</v>
          </cell>
        </row>
        <row r="216">
          <cell r="G216">
            <v>155.64691199999999</v>
          </cell>
          <cell r="L216">
            <v>1.3139114961028178E-2</v>
          </cell>
          <cell r="M216">
            <v>1.812900231977798</v>
          </cell>
        </row>
        <row r="217">
          <cell r="G217">
            <v>157.28633099999999</v>
          </cell>
          <cell r="L217">
            <v>2.7321439695385009E-2</v>
          </cell>
          <cell r="M217">
            <v>2.0179782882584294</v>
          </cell>
        </row>
        <row r="218">
          <cell r="G218">
            <v>152.271683</v>
          </cell>
          <cell r="L218">
            <v>1.0477851333023763E-2</v>
          </cell>
          <cell r="M218">
            <v>2.0981247464360577</v>
          </cell>
        </row>
        <row r="219">
          <cell r="G219">
            <v>144.846146</v>
          </cell>
          <cell r="L219">
            <v>-3.2401595113773052E-2</v>
          </cell>
          <cell r="M219">
            <v>1.8529730944132821</v>
          </cell>
        </row>
        <row r="220">
          <cell r="G220">
            <v>143.73713699999999</v>
          </cell>
          <cell r="L220">
            <v>-4.9994196500098141E-2</v>
          </cell>
          <cell r="M220">
            <v>1.4899600449018815</v>
          </cell>
        </row>
        <row r="221">
          <cell r="G221">
            <v>147.69099399999999</v>
          </cell>
          <cell r="L221">
            <v>-7.6859230921351293E-3</v>
          </cell>
          <cell r="M221">
            <v>1.4357437991238866</v>
          </cell>
        </row>
        <row r="222">
          <cell r="G222">
            <v>147.49812299999999</v>
          </cell>
          <cell r="L222">
            <v>2.7136018794465144E-2</v>
          </cell>
          <cell r="M222">
            <v>1.6290364440736051</v>
          </cell>
        </row>
        <row r="223">
          <cell r="G223">
            <v>146.581985</v>
          </cell>
          <cell r="L223">
            <v>-1.3067624538880612E-3</v>
          </cell>
          <cell r="M223">
            <v>1.6196075381409687</v>
          </cell>
        </row>
        <row r="224">
          <cell r="G224">
            <v>146.63020299999999</v>
          </cell>
          <cell r="L224">
            <v>-6.2305537761109973E-3</v>
          </cell>
          <cell r="M224">
            <v>1.5748201982956118</v>
          </cell>
        </row>
        <row r="225">
          <cell r="G225">
            <v>149.37861599999999</v>
          </cell>
          <cell r="L225">
            <v>3.2889492598200428E-4</v>
          </cell>
          <cell r="M225">
            <v>1.5771774370005482</v>
          </cell>
        </row>
        <row r="226">
          <cell r="G226">
            <v>151.066238</v>
          </cell>
          <cell r="L226">
            <v>1.8570338499110377E-2</v>
          </cell>
          <cell r="M226">
            <v>1.7115394076495098</v>
          </cell>
        </row>
        <row r="227">
          <cell r="G227">
            <v>152.078812</v>
          </cell>
          <cell r="L227">
            <v>1.123427295826337E-2</v>
          </cell>
          <cell r="M227">
            <v>1.7940423712254143</v>
          </cell>
        </row>
        <row r="228">
          <cell r="G228">
            <v>148.02851899999999</v>
          </cell>
          <cell r="L228">
            <v>6.6804835891765965E-3</v>
          </cell>
          <cell r="M228">
            <v>1.8435441884806456</v>
          </cell>
        </row>
        <row r="229">
          <cell r="G229">
            <v>149.13752700000001</v>
          </cell>
          <cell r="L229">
            <v>-2.699393532501633E-2</v>
          </cell>
          <cell r="M229">
            <v>1.6455370661210524</v>
          </cell>
        </row>
        <row r="230">
          <cell r="G230">
            <v>152.17524700000001</v>
          </cell>
          <cell r="L230">
            <v>7.463929096306215E-3</v>
          </cell>
          <cell r="M230">
            <v>1.6997532630119367</v>
          </cell>
        </row>
        <row r="231">
          <cell r="G231">
            <v>151.548416</v>
          </cell>
          <cell r="L231">
            <v>2.0163917267046163E-2</v>
          </cell>
          <cell r="M231">
            <v>1.8482586170034092</v>
          </cell>
        </row>
        <row r="232">
          <cell r="G232">
            <v>151.78950499999999</v>
          </cell>
          <cell r="L232">
            <v>-4.1276460567855455E-3</v>
          </cell>
          <cell r="M232">
            <v>1.8176146605005616</v>
          </cell>
        </row>
        <row r="233">
          <cell r="G233">
            <v>148.800003</v>
          </cell>
          <cell r="L233">
            <v>1.589574095908797E-3</v>
          </cell>
          <cell r="M233">
            <v>1.8294008051381347</v>
          </cell>
        </row>
        <row r="234">
          <cell r="G234">
            <v>146.550003</v>
          </cell>
          <cell r="L234">
            <v>-1.9891582988775844E-2</v>
          </cell>
          <cell r="M234">
            <v>1.6832526898516</v>
          </cell>
        </row>
        <row r="235">
          <cell r="G235">
            <v>146.699997</v>
          </cell>
          <cell r="L235">
            <v>-1.5236454932551291E-2</v>
          </cell>
          <cell r="M235">
            <v>1.5732566907204057</v>
          </cell>
        </row>
        <row r="236">
          <cell r="G236">
            <v>153.449997</v>
          </cell>
          <cell r="L236">
            <v>1.0229770713077377E-3</v>
          </cell>
          <cell r="M236">
            <v>1.5805894640064873</v>
          </cell>
        </row>
        <row r="237">
          <cell r="G237">
            <v>155.10000600000001</v>
          </cell>
          <cell r="L237">
            <v>4.4985096816364721E-2</v>
          </cell>
          <cell r="M237">
            <v>1.9105774614000706</v>
          </cell>
        </row>
        <row r="238">
          <cell r="G238">
            <v>147.10000600000001</v>
          </cell>
          <cell r="L238">
            <v>1.0695347351809104E-2</v>
          </cell>
          <cell r="M238">
            <v>1.991241634080277</v>
          </cell>
        </row>
        <row r="239">
          <cell r="G239">
            <v>144.10000600000001</v>
          </cell>
          <cell r="L239">
            <v>-5.2957440471241686E-2</v>
          </cell>
          <cell r="M239">
            <v>1.6001447482804745</v>
          </cell>
        </row>
        <row r="240">
          <cell r="G240">
            <v>142.10000600000001</v>
          </cell>
          <cell r="L240">
            <v>-2.0605123752743149E-2</v>
          </cell>
          <cell r="M240">
            <v>1.4534834161055485</v>
          </cell>
        </row>
        <row r="241">
          <cell r="G241">
            <v>142.25</v>
          </cell>
          <cell r="L241">
            <v>-1.3976467316387008E-2</v>
          </cell>
          <cell r="M241">
            <v>1.3557091946555979</v>
          </cell>
        </row>
        <row r="242">
          <cell r="G242">
            <v>144</v>
          </cell>
          <cell r="L242">
            <v>1.0549956796001348E-3</v>
          </cell>
          <cell r="M242">
            <v>1.3630419679416794</v>
          </cell>
        </row>
        <row r="243">
          <cell r="G243">
            <v>145.89999399999999</v>
          </cell>
          <cell r="L243">
            <v>1.2227226569560341E-2</v>
          </cell>
          <cell r="M243">
            <v>1.4485944117103862</v>
          </cell>
        </row>
        <row r="244">
          <cell r="G244">
            <v>143.35000600000001</v>
          </cell>
          <cell r="L244">
            <v>1.3108114828680871E-2</v>
          </cell>
          <cell r="M244">
            <v>1.5414796287651746</v>
          </cell>
        </row>
        <row r="245">
          <cell r="G245">
            <v>145.89999399999999</v>
          </cell>
          <cell r="L245">
            <v>-1.7632180219705331E-2</v>
          </cell>
          <cell r="M245">
            <v>1.4168180830618169</v>
          </cell>
        </row>
        <row r="246">
          <cell r="G246">
            <v>148.39999399999999</v>
          </cell>
          <cell r="L246">
            <v>1.7632180219705286E-2</v>
          </cell>
          <cell r="M246">
            <v>1.5414796287651746</v>
          </cell>
        </row>
        <row r="247">
          <cell r="G247">
            <v>147.35000600000001</v>
          </cell>
          <cell r="L247">
            <v>1.6989875897330971E-2</v>
          </cell>
          <cell r="M247">
            <v>1.6636974055776128</v>
          </cell>
        </row>
        <row r="248">
          <cell r="G248">
            <v>147.550003</v>
          </cell>
          <cell r="L248">
            <v>-7.1005403989337895E-3</v>
          </cell>
          <cell r="M248">
            <v>1.6123665259617184</v>
          </cell>
        </row>
        <row r="249">
          <cell r="L249">
            <v>1.3563718179605163E-3</v>
          </cell>
          <cell r="M249">
            <v>1.6221438014453811</v>
          </cell>
        </row>
      </sheetData>
      <sheetData sheetId="3">
        <row r="3">
          <cell r="G3">
            <v>102.550003</v>
          </cell>
        </row>
        <row r="4">
          <cell r="G4">
            <v>103.099998</v>
          </cell>
          <cell r="M4">
            <v>2.8207045378392146</v>
          </cell>
        </row>
        <row r="5">
          <cell r="G5">
            <v>105.300003</v>
          </cell>
          <cell r="L5">
            <v>5.3488578518602293E-3</v>
          </cell>
          <cell r="M5">
            <v>2.8829644682289031</v>
          </cell>
        </row>
        <row r="6">
          <cell r="G6">
            <v>101.599998</v>
          </cell>
          <cell r="L6">
            <v>2.1114076005685892E-2</v>
          </cell>
          <cell r="M6">
            <v>3.132007019810223</v>
          </cell>
        </row>
        <row r="7">
          <cell r="G7">
            <v>101.650002</v>
          </cell>
          <cell r="L7">
            <v>-3.5769932170616046E-2</v>
          </cell>
          <cell r="M7">
            <v>2.7131631144265347</v>
          </cell>
        </row>
        <row r="8">
          <cell r="G8">
            <v>91.5</v>
          </cell>
          <cell r="L8">
            <v>4.9204429037018695E-4</v>
          </cell>
          <cell r="M8">
            <v>2.7188236123568905</v>
          </cell>
        </row>
        <row r="9">
          <cell r="G9">
            <v>88.900002000000001</v>
          </cell>
          <cell r="L9">
            <v>-0.10519658746823642</v>
          </cell>
          <cell r="M9">
            <v>1.5698342252257267</v>
          </cell>
        </row>
        <row r="10">
          <cell r="G10">
            <v>97.75</v>
          </cell>
          <cell r="L10">
            <v>-2.8826807264429107E-2</v>
          </cell>
          <cell r="M10">
            <v>1.2755121050367602</v>
          </cell>
        </row>
        <row r="11">
          <cell r="G11">
            <v>95.25</v>
          </cell>
          <cell r="L11">
            <v>9.4901033848428559E-2</v>
          </cell>
          <cell r="M11">
            <v>2.2773398660689281</v>
          </cell>
        </row>
        <row r="12">
          <cell r="G12">
            <v>95.849997999999999</v>
          </cell>
          <cell r="L12">
            <v>-2.5908184858664803E-2</v>
          </cell>
          <cell r="M12">
            <v>1.9943376097316474</v>
          </cell>
        </row>
        <row r="13">
          <cell r="G13">
            <v>94.849997999999999</v>
          </cell>
          <cell r="L13">
            <v>6.2794346189066798E-3</v>
          </cell>
          <cell r="M13">
            <v>2.0622579248507895</v>
          </cell>
        </row>
        <row r="14">
          <cell r="G14">
            <v>95.150002000000001</v>
          </cell>
          <cell r="L14">
            <v>-1.0487773330619069E-2</v>
          </cell>
          <cell r="M14">
            <v>1.9490570223158774</v>
          </cell>
        </row>
        <row r="15">
          <cell r="G15">
            <v>94.949996999999996</v>
          </cell>
          <cell r="L15">
            <v>3.1579394665034676E-3</v>
          </cell>
          <cell r="M15">
            <v>1.9830177458799614</v>
          </cell>
        </row>
        <row r="16">
          <cell r="G16">
            <v>94.599997999999999</v>
          </cell>
          <cell r="L16">
            <v>-2.1042090988835408E-3</v>
          </cell>
          <cell r="M16">
            <v>1.9603769993684657</v>
          </cell>
        </row>
        <row r="17">
          <cell r="G17">
            <v>95.25</v>
          </cell>
          <cell r="L17">
            <v>-3.692950746534467E-3</v>
          </cell>
          <cell r="M17">
            <v>1.9207567966821493</v>
          </cell>
        </row>
        <row r="18">
          <cell r="G18">
            <v>93.849997999999999</v>
          </cell>
          <cell r="L18">
            <v>6.8475590906270818E-3</v>
          </cell>
          <cell r="M18">
            <v>1.9943376097316474</v>
          </cell>
        </row>
        <row r="19">
          <cell r="G19">
            <v>93.599997999999999</v>
          </cell>
          <cell r="L19">
            <v>-1.4807272284894783E-2</v>
          </cell>
          <cell r="M19">
            <v>1.8358561197809651</v>
          </cell>
        </row>
        <row r="20">
          <cell r="G20">
            <v>93.449996999999996</v>
          </cell>
          <cell r="L20">
            <v>-2.6673796058908003E-3</v>
          </cell>
          <cell r="M20">
            <v>1.8075558941472372</v>
          </cell>
        </row>
        <row r="21">
          <cell r="G21">
            <v>93.849997999999999</v>
          </cell>
          <cell r="L21">
            <v>-1.6038603171822498E-3</v>
          </cell>
          <cell r="M21">
            <v>1.7905756455660975</v>
          </cell>
        </row>
        <row r="22">
          <cell r="G22">
            <v>92.900002000000001</v>
          </cell>
          <cell r="L22">
            <v>4.2712399230730889E-3</v>
          </cell>
          <cell r="M22">
            <v>1.8358561197809651</v>
          </cell>
        </row>
        <row r="23">
          <cell r="G23">
            <v>93.75</v>
          </cell>
          <cell r="L23">
            <v>-1.0174074373597622E-2</v>
          </cell>
          <cell r="M23">
            <v>1.7283157151764088</v>
          </cell>
        </row>
        <row r="24">
          <cell r="G24">
            <v>92.599997999999999</v>
          </cell>
          <cell r="L24">
            <v>9.1079975022022325E-3</v>
          </cell>
          <cell r="M24">
            <v>1.824536255929279</v>
          </cell>
        </row>
        <row r="25">
          <cell r="G25">
            <v>91.25</v>
          </cell>
          <cell r="L25">
            <v>-1.2342544796658838E-2</v>
          </cell>
          <cell r="M25">
            <v>1.6943549916123248</v>
          </cell>
        </row>
        <row r="26">
          <cell r="G26">
            <v>89.550003000000004</v>
          </cell>
          <cell r="L26">
            <v>-1.4686127591260435E-2</v>
          </cell>
          <cell r="M26">
            <v>1.5415339995919985</v>
          </cell>
        </row>
        <row r="27">
          <cell r="G27">
            <v>87.25</v>
          </cell>
          <cell r="L27">
            <v>-1.8805830455043082E-2</v>
          </cell>
          <cell r="M27">
            <v>1.3490928048853559</v>
          </cell>
        </row>
        <row r="28">
          <cell r="G28">
            <v>90.199996999999996</v>
          </cell>
          <cell r="L28">
            <v>-2.6019600925021188E-2</v>
          </cell>
          <cell r="M28">
            <v>1.0887303894523497</v>
          </cell>
        </row>
        <row r="29">
          <cell r="G29">
            <v>90.75</v>
          </cell>
          <cell r="L29">
            <v>3.3251832726617248E-2</v>
          </cell>
          <cell r="M29">
            <v>1.4226727123276328</v>
          </cell>
        </row>
        <row r="30">
          <cell r="G30">
            <v>89.150002000000001</v>
          </cell>
          <cell r="L30">
            <v>6.0790793358063708E-3</v>
          </cell>
          <cell r="M30">
            <v>1.4849335483245425</v>
          </cell>
        </row>
        <row r="31">
          <cell r="G31">
            <v>87.949996999999996</v>
          </cell>
          <cell r="L31">
            <v>-1.7788106401711155E-2</v>
          </cell>
          <cell r="M31">
            <v>1.3038123306704881</v>
          </cell>
        </row>
        <row r="32">
          <cell r="G32">
            <v>85.550003000000004</v>
          </cell>
          <cell r="L32">
            <v>-1.3551929669972412E-2</v>
          </cell>
          <cell r="M32">
            <v>1.1679706816240802</v>
          </cell>
        </row>
        <row r="33">
          <cell r="G33">
            <v>84.099997999999999</v>
          </cell>
          <cell r="L33">
            <v>-2.7667401667862506E-2</v>
          </cell>
          <cell r="M33">
            <v>0.89628919474570712</v>
          </cell>
        </row>
        <row r="34">
          <cell r="G34">
            <v>81.900002000000001</v>
          </cell>
          <cell r="L34">
            <v>-1.7094492207724805E-2</v>
          </cell>
          <cell r="M34">
            <v>0.73214732006557115</v>
          </cell>
        </row>
        <row r="35">
          <cell r="G35">
            <v>82.800003000000004</v>
          </cell>
          <cell r="L35">
            <v>-2.6507527918641315E-2</v>
          </cell>
          <cell r="M35">
            <v>0.48310578729237463</v>
          </cell>
        </row>
        <row r="36">
          <cell r="G36">
            <v>84.699996999999996</v>
          </cell>
          <cell r="L36">
            <v>1.0929082344049611E-2</v>
          </cell>
          <cell r="M36">
            <v>0.58498671277469849</v>
          </cell>
        </row>
        <row r="37">
          <cell r="G37">
            <v>85.400002000000001</v>
          </cell>
          <cell r="L37">
            <v>2.2687468615784169E-2</v>
          </cell>
          <cell r="M37">
            <v>0.80006774838561567</v>
          </cell>
        </row>
        <row r="38">
          <cell r="G38">
            <v>85.5</v>
          </cell>
          <cell r="L38">
            <v>8.2305579748459586E-3</v>
          </cell>
          <cell r="M38">
            <v>0.87930894616456734</v>
          </cell>
        </row>
        <row r="39">
          <cell r="G39">
            <v>86.849997999999999</v>
          </cell>
          <cell r="L39">
            <v>1.1702517289869506E-3</v>
          </cell>
          <cell r="M39">
            <v>0.89062881001625338</v>
          </cell>
        </row>
        <row r="40">
          <cell r="G40">
            <v>88.349997999999999</v>
          </cell>
          <cell r="L40">
            <v>1.5666093716189568E-2</v>
          </cell>
          <cell r="M40">
            <v>1.0434498020365797</v>
          </cell>
        </row>
        <row r="41">
          <cell r="G41">
            <v>88.199996999999996</v>
          </cell>
          <cell r="L41">
            <v>1.7123706469562704E-2</v>
          </cell>
          <cell r="M41">
            <v>1.213251155838948</v>
          </cell>
        </row>
        <row r="42">
          <cell r="G42">
            <v>86.800003000000004</v>
          </cell>
          <cell r="L42">
            <v>-1.6992471293273245E-3</v>
          </cell>
          <cell r="M42">
            <v>1.1962709072578084</v>
          </cell>
        </row>
        <row r="43">
          <cell r="G43">
            <v>87.900002000000001</v>
          </cell>
          <cell r="L43">
            <v>-1.6000272770623613E-2</v>
          </cell>
          <cell r="M43">
            <v>1.0377903229143473</v>
          </cell>
        </row>
        <row r="44">
          <cell r="G44">
            <v>87.75</v>
          </cell>
          <cell r="L44">
            <v>1.2593171215743786E-2</v>
          </cell>
          <cell r="M44">
            <v>1.1623112025018478</v>
          </cell>
        </row>
        <row r="45">
          <cell r="G45">
            <v>90.699996999999996</v>
          </cell>
          <cell r="L45">
            <v>-1.707965098284377E-3</v>
          </cell>
          <cell r="M45">
            <v>1.145330840719806</v>
          </cell>
        </row>
        <row r="46">
          <cell r="G46">
            <v>89.300003000000004</v>
          </cell>
          <cell r="L46">
            <v>3.306546169904017E-2</v>
          </cell>
          <cell r="M46">
            <v>1.4792731635950889</v>
          </cell>
        </row>
        <row r="47">
          <cell r="G47">
            <v>87.349997999999999</v>
          </cell>
          <cell r="L47">
            <v>-1.5555802567937619E-2</v>
          </cell>
          <cell r="M47">
            <v>1.3207925792516277</v>
          </cell>
        </row>
        <row r="48">
          <cell r="G48">
            <v>88.349997999999999</v>
          </cell>
          <cell r="L48">
            <v>-2.2078507793406216E-2</v>
          </cell>
          <cell r="M48">
            <v>1.1000502533040359</v>
          </cell>
        </row>
        <row r="49">
          <cell r="G49">
            <v>88.25</v>
          </cell>
          <cell r="L49">
            <v>1.1383162444795475E-2</v>
          </cell>
          <cell r="M49">
            <v>1.213251155838948</v>
          </cell>
        </row>
        <row r="50">
          <cell r="G50">
            <v>86.25</v>
          </cell>
          <cell r="L50">
            <v>-1.1324803150607147E-3</v>
          </cell>
          <cell r="M50">
            <v>1.201931291987262</v>
          </cell>
        </row>
        <row r="51">
          <cell r="G51">
            <v>83.800003000000004</v>
          </cell>
          <cell r="L51">
            <v>-2.2923639901936965E-2</v>
          </cell>
          <cell r="M51">
            <v>0.97552948691743757</v>
          </cell>
        </row>
        <row r="52">
          <cell r="G52">
            <v>82.949996999999996</v>
          </cell>
          <cell r="L52">
            <v>-2.8817012623909677E-2</v>
          </cell>
          <cell r="M52">
            <v>0.69818761530961071</v>
          </cell>
        </row>
        <row r="53">
          <cell r="G53">
            <v>83.75</v>
          </cell>
          <cell r="L53">
            <v>-1.0195062817471914E-2</v>
          </cell>
          <cell r="M53">
            <v>0.60196616894951926</v>
          </cell>
        </row>
        <row r="54">
          <cell r="G54">
            <v>84.949996999999996</v>
          </cell>
          <cell r="L54">
            <v>9.5981902350883511E-3</v>
          </cell>
          <cell r="M54">
            <v>0.69252723058015708</v>
          </cell>
        </row>
        <row r="55">
          <cell r="G55">
            <v>82.650002000000001</v>
          </cell>
          <cell r="L55">
            <v>1.4226642097873478E-2</v>
          </cell>
          <cell r="M55">
            <v>0.8283679740193437</v>
          </cell>
        </row>
        <row r="56">
          <cell r="G56">
            <v>83.25</v>
          </cell>
          <cell r="L56">
            <v>-2.7447964337589292E-2</v>
          </cell>
          <cell r="M56">
            <v>0.56800646419355882</v>
          </cell>
        </row>
        <row r="57">
          <cell r="G57">
            <v>83.849997999999999</v>
          </cell>
          <cell r="L57">
            <v>7.2332803950932948E-3</v>
          </cell>
          <cell r="M57">
            <v>0.63592677931270103</v>
          </cell>
        </row>
        <row r="58">
          <cell r="G58">
            <v>88.849997999999999</v>
          </cell>
          <cell r="L58">
            <v>7.1813355565475577E-3</v>
          </cell>
          <cell r="M58">
            <v>0.70384709443184312</v>
          </cell>
        </row>
        <row r="59">
          <cell r="G59">
            <v>87.550003000000004</v>
          </cell>
          <cell r="L59">
            <v>5.7920067673711335E-2</v>
          </cell>
          <cell r="M59">
            <v>1.2698516071064041</v>
          </cell>
        </row>
        <row r="60">
          <cell r="G60">
            <v>84.949996999999996</v>
          </cell>
          <cell r="L60">
            <v>-1.4739439092818031E-2</v>
          </cell>
          <cell r="M60">
            <v>1.1226909998155314</v>
          </cell>
        </row>
        <row r="61">
          <cell r="G61">
            <v>84.599997999999999</v>
          </cell>
          <cell r="L61">
            <v>-3.0147280194944743E-2</v>
          </cell>
          <cell r="M61">
            <v>0.8283679740193437</v>
          </cell>
        </row>
        <row r="62">
          <cell r="G62">
            <v>83.5</v>
          </cell>
          <cell r="L62">
            <v>-4.1285698315338274E-3</v>
          </cell>
          <cell r="M62">
            <v>0.78874777133302731</v>
          </cell>
        </row>
        <row r="63">
          <cell r="G63">
            <v>83.099997999999999</v>
          </cell>
          <cell r="L63">
            <v>-1.3087611114705563E-2</v>
          </cell>
          <cell r="M63">
            <v>0.66422700494642906</v>
          </cell>
        </row>
        <row r="64">
          <cell r="G64">
            <v>82.550003000000004</v>
          </cell>
          <cell r="L64">
            <v>-4.8019540627962263E-3</v>
          </cell>
          <cell r="M64">
            <v>0.61894641753065904</v>
          </cell>
        </row>
        <row r="65">
          <cell r="G65">
            <v>80.75</v>
          </cell>
          <cell r="L65">
            <v>-6.640471086265959E-3</v>
          </cell>
          <cell r="M65">
            <v>0.55668648714097047</v>
          </cell>
        </row>
        <row r="66">
          <cell r="G66">
            <v>79.150002000000001</v>
          </cell>
          <cell r="L66">
            <v>-2.2046244604981658E-2</v>
          </cell>
          <cell r="M66">
            <v>0.35292452297542048</v>
          </cell>
        </row>
        <row r="67">
          <cell r="G67">
            <v>77.900002000000001</v>
          </cell>
          <cell r="L67">
            <v>-2.0013150507267478E-2</v>
          </cell>
          <cell r="M67">
            <v>0.17180330532136609</v>
          </cell>
        </row>
        <row r="68">
          <cell r="G68">
            <v>75.349997999999999</v>
          </cell>
          <cell r="L68">
            <v>-1.5918833044855189E-2</v>
          </cell>
          <cell r="M68">
            <v>3.0302177152725828E-2</v>
          </cell>
        </row>
        <row r="69">
          <cell r="G69">
            <v>71.800003000000004</v>
          </cell>
          <cell r="L69">
            <v>-3.3282080020939374E-2</v>
          </cell>
          <cell r="M69">
            <v>-0.25836057711491056</v>
          </cell>
        </row>
        <row r="70">
          <cell r="G70">
            <v>76.400002000000001</v>
          </cell>
          <cell r="L70">
            <v>-4.825938069279636E-2</v>
          </cell>
          <cell r="M70">
            <v>-0.66022321510933568</v>
          </cell>
        </row>
        <row r="71">
          <cell r="G71">
            <v>74.75</v>
          </cell>
          <cell r="L71">
            <v>6.2098204513577511E-2</v>
          </cell>
          <cell r="M71">
            <v>-0.13949917664964248</v>
          </cell>
        </row>
        <row r="72">
          <cell r="G72">
            <v>71.849997999999999</v>
          </cell>
          <cell r="L72">
            <v>-2.1833510079689165E-2</v>
          </cell>
          <cell r="M72">
            <v>-0.32628089223405277</v>
          </cell>
        </row>
        <row r="73">
          <cell r="G73">
            <v>68.75</v>
          </cell>
          <cell r="L73">
            <v>-3.9568627581531179E-2</v>
          </cell>
          <cell r="M73">
            <v>-0.65456373598710327</v>
          </cell>
        </row>
        <row r="74">
          <cell r="G74">
            <v>69.25</v>
          </cell>
          <cell r="L74">
            <v>-4.4103848142583932E-2</v>
          </cell>
          <cell r="M74">
            <v>-1.0054863074435261</v>
          </cell>
        </row>
        <row r="75">
          <cell r="G75">
            <v>68.349997999999999</v>
          </cell>
          <cell r="L75">
            <v>7.2464085207672533E-3</v>
          </cell>
          <cell r="M75">
            <v>-0.94888585617606991</v>
          </cell>
        </row>
        <row r="76">
          <cell r="G76">
            <v>69.300003000000004</v>
          </cell>
          <cell r="L76">
            <v>-1.3081611158645571E-2</v>
          </cell>
          <cell r="M76">
            <v>-1.0507668948592961</v>
          </cell>
        </row>
        <row r="77">
          <cell r="G77">
            <v>72.150002000000001</v>
          </cell>
          <cell r="L77">
            <v>1.3803415577097621E-2</v>
          </cell>
          <cell r="M77">
            <v>-0.94322547144661628</v>
          </cell>
        </row>
        <row r="78">
          <cell r="G78">
            <v>68.75</v>
          </cell>
          <cell r="L78">
            <v>4.0302363454007312E-2</v>
          </cell>
          <cell r="M78">
            <v>-0.6206030124230193</v>
          </cell>
        </row>
        <row r="79">
          <cell r="G79">
            <v>69.400002000000001</v>
          </cell>
          <cell r="L79">
            <v>-4.8270576393226565E-2</v>
          </cell>
          <cell r="M79">
            <v>-1.0054863074435261</v>
          </cell>
        </row>
        <row r="80">
          <cell r="G80">
            <v>71.849997999999999</v>
          </cell>
          <cell r="L80">
            <v>9.4101597845216052E-3</v>
          </cell>
          <cell r="M80">
            <v>-0.93190549439402792</v>
          </cell>
        </row>
        <row r="81">
          <cell r="G81">
            <v>71.449996999999996</v>
          </cell>
          <cell r="L81">
            <v>3.469368835806233E-2</v>
          </cell>
          <cell r="M81">
            <v>-0.65456373598710327</v>
          </cell>
        </row>
        <row r="82">
          <cell r="G82">
            <v>71.050003000000004</v>
          </cell>
          <cell r="L82">
            <v>-5.5827223007928273E-3</v>
          </cell>
          <cell r="M82">
            <v>-0.69984421020197107</v>
          </cell>
        </row>
        <row r="83">
          <cell r="G83">
            <v>66.349997999999999</v>
          </cell>
          <cell r="L83">
            <v>-5.6139656215768718E-3</v>
          </cell>
          <cell r="M83">
            <v>-0.74512389201051987</v>
          </cell>
        </row>
        <row r="84">
          <cell r="G84">
            <v>68.199996999999996</v>
          </cell>
          <cell r="L84">
            <v>-6.8440166131858868E-2</v>
          </cell>
          <cell r="M84">
            <v>-1.2771686999291203</v>
          </cell>
        </row>
        <row r="85">
          <cell r="G85">
            <v>66.75</v>
          </cell>
          <cell r="L85">
            <v>2.7500790226109687E-2</v>
          </cell>
          <cell r="M85">
            <v>-1.0677471434404358</v>
          </cell>
        </row>
        <row r="86">
          <cell r="G86">
            <v>65.900002000000001</v>
          </cell>
          <cell r="L86">
            <v>-2.1490223580786689E-2</v>
          </cell>
          <cell r="M86">
            <v>-1.2318881125133503</v>
          </cell>
        </row>
        <row r="87">
          <cell r="G87">
            <v>61.299999</v>
          </cell>
          <cell r="L87">
            <v>-1.2815825422884161E-2</v>
          </cell>
          <cell r="M87">
            <v>-1.3281086532662205</v>
          </cell>
        </row>
        <row r="88">
          <cell r="G88">
            <v>61.450001</v>
          </cell>
          <cell r="L88">
            <v>-7.2358645228522853E-2</v>
          </cell>
          <cell r="M88">
            <v>-1.8488331445295245</v>
          </cell>
        </row>
        <row r="89">
          <cell r="G89">
            <v>60.049999</v>
          </cell>
          <cell r="L89">
            <v>2.4440256564847809E-3</v>
          </cell>
          <cell r="M89">
            <v>-1.8318527827474824</v>
          </cell>
        </row>
        <row r="90">
          <cell r="G90">
            <v>60.799999</v>
          </cell>
          <cell r="L90">
            <v>-2.3046320412233694E-2</v>
          </cell>
          <cell r="M90">
            <v>-1.9903342726981648</v>
          </cell>
        </row>
        <row r="91">
          <cell r="G91">
            <v>62</v>
          </cell>
          <cell r="L91">
            <v>1.2412240651549774E-2</v>
          </cell>
          <cell r="M91">
            <v>-1.9054335957969806</v>
          </cell>
        </row>
        <row r="92">
          <cell r="G92">
            <v>64.75</v>
          </cell>
          <cell r="L92">
            <v>1.9544612520338893E-2</v>
          </cell>
          <cell r="M92">
            <v>-1.7695923995541833</v>
          </cell>
        </row>
        <row r="93">
          <cell r="G93">
            <v>64.800003000000004</v>
          </cell>
          <cell r="L93">
            <v>4.3399315534555644E-2</v>
          </cell>
          <cell r="M93">
            <v>-1.4582899175831747</v>
          </cell>
        </row>
        <row r="94">
          <cell r="G94">
            <v>63.950001</v>
          </cell>
          <cell r="L94">
            <v>7.7194907487705873E-4</v>
          </cell>
          <cell r="M94">
            <v>-1.4526295328537211</v>
          </cell>
        </row>
        <row r="95">
          <cell r="G95">
            <v>62.799999</v>
          </cell>
          <cell r="L95">
            <v>-1.3204105992456153E-2</v>
          </cell>
          <cell r="M95">
            <v>-1.5488505264102019</v>
          </cell>
        </row>
        <row r="96">
          <cell r="G96">
            <v>61.400002000000001</v>
          </cell>
          <cell r="L96">
            <v>-1.8146486111482205E-2</v>
          </cell>
          <cell r="M96">
            <v>-1.6790317907271561</v>
          </cell>
        </row>
        <row r="97">
          <cell r="G97">
            <v>61.650002000000001</v>
          </cell>
          <cell r="L97">
            <v>-2.2545189824199782E-2</v>
          </cell>
          <cell r="M97">
            <v>-1.8375127146733254</v>
          </cell>
        </row>
        <row r="98">
          <cell r="G98">
            <v>62.900002000000001</v>
          </cell>
          <cell r="L98">
            <v>4.063394325166998E-3</v>
          </cell>
          <cell r="M98">
            <v>-1.8092124890395975</v>
          </cell>
        </row>
        <row r="99">
          <cell r="G99">
            <v>62.75</v>
          </cell>
          <cell r="L99">
            <v>2.0072933451343665E-2</v>
          </cell>
          <cell r="M99">
            <v>-1.6677113608709573</v>
          </cell>
        </row>
        <row r="100">
          <cell r="G100">
            <v>62.599997999999999</v>
          </cell>
          <cell r="L100">
            <v>-2.3876174910034296E-3</v>
          </cell>
          <cell r="M100">
            <v>-1.6846917226529992</v>
          </cell>
        </row>
        <row r="101">
          <cell r="G101">
            <v>63.599997999999999</v>
          </cell>
          <cell r="L101">
            <v>-2.3933318547226827E-3</v>
          </cell>
          <cell r="M101">
            <v>-1.7016720844350413</v>
          </cell>
        </row>
        <row r="102">
          <cell r="G102">
            <v>69.650002000000001</v>
          </cell>
          <cell r="L102">
            <v>1.5848192742364625E-2</v>
          </cell>
          <cell r="M102">
            <v>-1.5884711819001289</v>
          </cell>
        </row>
        <row r="103">
          <cell r="G103">
            <v>71.849997999999999</v>
          </cell>
          <cell r="L103">
            <v>9.0869290041282774E-2</v>
          </cell>
          <cell r="M103">
            <v>-0.9036052687602999</v>
          </cell>
        </row>
        <row r="104">
          <cell r="G104">
            <v>69.849997999999999</v>
          </cell>
          <cell r="L104">
            <v>3.1097855748446646E-2</v>
          </cell>
          <cell r="M104">
            <v>-0.65456373598710327</v>
          </cell>
        </row>
        <row r="105">
          <cell r="G105">
            <v>70.300003000000004</v>
          </cell>
          <cell r="L105">
            <v>-2.8230527619078703E-2</v>
          </cell>
          <cell r="M105">
            <v>-0.8809655410569277</v>
          </cell>
        </row>
        <row r="106">
          <cell r="G106">
            <v>76.449996999999996</v>
          </cell>
          <cell r="L106">
            <v>6.4217844206857439E-3</v>
          </cell>
          <cell r="M106">
            <v>-0.83002456891170406</v>
          </cell>
        </row>
        <row r="107">
          <cell r="G107">
            <v>75</v>
          </cell>
          <cell r="L107">
            <v>8.386505164286466E-2</v>
          </cell>
          <cell r="M107">
            <v>-0.13383969752741004</v>
          </cell>
        </row>
        <row r="108">
          <cell r="G108">
            <v>74.849997999999999</v>
          </cell>
          <cell r="L108">
            <v>-1.9148779597425874E-2</v>
          </cell>
          <cell r="M108">
            <v>-0.29798066660032468</v>
          </cell>
        </row>
        <row r="109">
          <cell r="G109">
            <v>76.25</v>
          </cell>
          <cell r="L109">
            <v>-2.0020293907803024E-3</v>
          </cell>
          <cell r="M109">
            <v>-0.31496102838236667</v>
          </cell>
        </row>
        <row r="110">
          <cell r="G110">
            <v>81.25</v>
          </cell>
          <cell r="L110">
            <v>1.8531331341990906E-2</v>
          </cell>
          <cell r="M110">
            <v>-0.15647953843168444</v>
          </cell>
        </row>
        <row r="111">
          <cell r="G111">
            <v>82.25</v>
          </cell>
          <cell r="L111">
            <v>6.351340572232593E-2</v>
          </cell>
          <cell r="M111">
            <v>0.40952497424287659</v>
          </cell>
        </row>
        <row r="112">
          <cell r="G112">
            <v>81</v>
          </cell>
          <cell r="L112">
            <v>1.2232568435634451E-2</v>
          </cell>
          <cell r="M112">
            <v>0.52272587677778881</v>
          </cell>
        </row>
        <row r="113">
          <cell r="G113">
            <v>78.650002000000001</v>
          </cell>
          <cell r="L113">
            <v>-1.5314234973042481E-2</v>
          </cell>
          <cell r="M113">
            <v>0.38122474860914851</v>
          </cell>
        </row>
        <row r="114">
          <cell r="G114">
            <v>79.199996999999996</v>
          </cell>
          <cell r="L114">
            <v>-2.944149973903587E-2</v>
          </cell>
          <cell r="M114">
            <v>0.11520285405390998</v>
          </cell>
        </row>
        <row r="115">
          <cell r="G115">
            <v>79.599997999999999</v>
          </cell>
          <cell r="L115">
            <v>6.9686060081885857E-3</v>
          </cell>
          <cell r="M115">
            <v>0.1774627844435985</v>
          </cell>
        </row>
        <row r="116">
          <cell r="G116">
            <v>76.199996999999996</v>
          </cell>
          <cell r="L116">
            <v>5.0378067831174369E-3</v>
          </cell>
          <cell r="M116">
            <v>0.22274325865846628</v>
          </cell>
        </row>
        <row r="117">
          <cell r="G117">
            <v>76</v>
          </cell>
          <cell r="L117">
            <v>-4.3652644402187829E-2</v>
          </cell>
          <cell r="M117">
            <v>-0.16213992316113809</v>
          </cell>
        </row>
        <row r="118">
          <cell r="G118">
            <v>77.900002000000001</v>
          </cell>
          <cell r="L118">
            <v>-2.6280830361899571E-3</v>
          </cell>
          <cell r="M118">
            <v>-0.18477976406541249</v>
          </cell>
        </row>
        <row r="119">
          <cell r="G119">
            <v>79.699996999999996</v>
          </cell>
          <cell r="L119">
            <v>2.4692638264312106E-2</v>
          </cell>
          <cell r="M119">
            <v>3.0302177152725828E-2</v>
          </cell>
        </row>
        <row r="120">
          <cell r="G120">
            <v>80.599997999999999</v>
          </cell>
          <cell r="L120">
            <v>2.284356960437111E-2</v>
          </cell>
          <cell r="M120">
            <v>0.23406323571105461</v>
          </cell>
        </row>
        <row r="121">
          <cell r="G121">
            <v>79.5</v>
          </cell>
          <cell r="L121">
            <v>1.1229076543672296E-2</v>
          </cell>
          <cell r="M121">
            <v>0.3359441611933785</v>
          </cell>
        </row>
        <row r="122">
          <cell r="G122">
            <v>79.650002000000001</v>
          </cell>
          <cell r="L122">
            <v>-1.3741603038400305E-2</v>
          </cell>
          <cell r="M122">
            <v>0.21142339480678021</v>
          </cell>
        </row>
        <row r="123">
          <cell r="G123">
            <v>80.050003000000004</v>
          </cell>
          <cell r="L123">
            <v>1.885039805626544E-3</v>
          </cell>
          <cell r="M123">
            <v>0.22840375658882217</v>
          </cell>
        </row>
        <row r="124">
          <cell r="G124">
            <v>79.699996999999996</v>
          </cell>
          <cell r="L124">
            <v>5.0094154533872328E-3</v>
          </cell>
          <cell r="M124">
            <v>0.27368423080368998</v>
          </cell>
        </row>
        <row r="125">
          <cell r="G125">
            <v>78.550003000000004</v>
          </cell>
          <cell r="L125">
            <v>-4.3819287642859603E-3</v>
          </cell>
          <cell r="M125">
            <v>0.23406323571105461</v>
          </cell>
        </row>
        <row r="126">
          <cell r="G126">
            <v>78.550003000000004</v>
          </cell>
          <cell r="L126">
            <v>-1.4534145261150528E-2</v>
          </cell>
          <cell r="M126">
            <v>0.10388287700132165</v>
          </cell>
        </row>
        <row r="127">
          <cell r="G127">
            <v>77.650002000000001</v>
          </cell>
          <cell r="L127">
            <v>0</v>
          </cell>
          <cell r="M127">
            <v>0.10388287700132165</v>
          </cell>
        </row>
        <row r="128">
          <cell r="G128">
            <v>76.949996999999996</v>
          </cell>
          <cell r="L128">
            <v>-1.1523827542567849E-2</v>
          </cell>
          <cell r="M128">
            <v>2.0019515189977771E-3</v>
          </cell>
        </row>
        <row r="129">
          <cell r="G129">
            <v>76.150002000000001</v>
          </cell>
          <cell r="L129">
            <v>-9.0557540527632773E-3</v>
          </cell>
          <cell r="M129">
            <v>-7.7239246259953945E-2</v>
          </cell>
        </row>
        <row r="130">
          <cell r="G130">
            <v>76.849997999999999</v>
          </cell>
          <cell r="L130">
            <v>-1.0450715693409399E-2</v>
          </cell>
          <cell r="M130">
            <v>-0.16779940228337054</v>
          </cell>
        </row>
        <row r="131">
          <cell r="G131">
            <v>80.5</v>
          </cell>
          <cell r="L131">
            <v>9.1503383547577536E-3</v>
          </cell>
          <cell r="M131">
            <v>-8.8559223312542262E-2</v>
          </cell>
        </row>
        <row r="132">
          <cell r="G132">
            <v>78.599997999999999</v>
          </cell>
          <cell r="L132">
            <v>4.6401740464636694E-2</v>
          </cell>
          <cell r="M132">
            <v>0.3246242973416924</v>
          </cell>
        </row>
        <row r="133">
          <cell r="G133">
            <v>77.5</v>
          </cell>
          <cell r="L133">
            <v>-2.3885510434649801E-2</v>
          </cell>
          <cell r="M133">
            <v>0.10954235612355409</v>
          </cell>
        </row>
        <row r="134">
          <cell r="G134">
            <v>78.050003000000004</v>
          </cell>
          <cell r="L134">
            <v>-1.4093737630566575E-2</v>
          </cell>
          <cell r="M134">
            <v>-1.4978410263044195E-2</v>
          </cell>
        </row>
        <row r="135">
          <cell r="G135">
            <v>79.800003000000004</v>
          </cell>
          <cell r="L135">
            <v>7.0717490390384725E-3</v>
          </cell>
          <cell r="M135">
            <v>4.7282425733865548E-2</v>
          </cell>
        </row>
        <row r="136">
          <cell r="G136">
            <v>82.25</v>
          </cell>
          <cell r="L136">
            <v>2.2173856651407548E-2</v>
          </cell>
          <cell r="M136">
            <v>0.24538400516996189</v>
          </cell>
        </row>
        <row r="137">
          <cell r="G137">
            <v>81</v>
          </cell>
          <cell r="L137">
            <v>3.0239847595733838E-2</v>
          </cell>
          <cell r="M137">
            <v>0.52272587677778881</v>
          </cell>
        </row>
        <row r="138">
          <cell r="G138">
            <v>80</v>
          </cell>
          <cell r="L138">
            <v>-1.5314234973042481E-2</v>
          </cell>
          <cell r="M138">
            <v>0.38122474860914851</v>
          </cell>
        </row>
        <row r="139">
          <cell r="G139">
            <v>78</v>
          </cell>
          <cell r="L139">
            <v>-1.2422519998557209E-2</v>
          </cell>
          <cell r="M139">
            <v>0.26802384607423629</v>
          </cell>
        </row>
        <row r="140">
          <cell r="G140">
            <v>79.050003000000004</v>
          </cell>
          <cell r="L140">
            <v>-2.5317807984289897E-2</v>
          </cell>
          <cell r="M140">
            <v>4.1622041004411907E-2</v>
          </cell>
        </row>
        <row r="141">
          <cell r="G141">
            <v>79.25</v>
          </cell>
          <cell r="L141">
            <v>1.3371774916552814E-2</v>
          </cell>
          <cell r="M141">
            <v>0.16048332826877776</v>
          </cell>
        </row>
        <row r="142">
          <cell r="G142">
            <v>78.349997999999999</v>
          </cell>
          <cell r="L142">
            <v>2.5268111512454432E-3</v>
          </cell>
          <cell r="M142">
            <v>0.18312316917305216</v>
          </cell>
        </row>
        <row r="143">
          <cell r="G143">
            <v>81.849997999999999</v>
          </cell>
          <cell r="L143">
            <v>-1.1421469481844254E-2</v>
          </cell>
          <cell r="M143">
            <v>8.1242130489826037E-2</v>
          </cell>
        </row>
        <row r="144">
          <cell r="G144">
            <v>80.699996999999996</v>
          </cell>
          <cell r="L144">
            <v>4.3702336106655901E-2</v>
          </cell>
          <cell r="M144">
            <v>0.47744528936201874</v>
          </cell>
        </row>
        <row r="145">
          <cell r="G145">
            <v>79.449996999999996</v>
          </cell>
          <cell r="L145">
            <v>-1.4149741281020419E-2</v>
          </cell>
          <cell r="M145">
            <v>0.3472641382459668</v>
          </cell>
        </row>
        <row r="146">
          <cell r="G146">
            <v>78.949996999999996</v>
          </cell>
          <cell r="L146">
            <v>-1.5610682878054231E-2</v>
          </cell>
          <cell r="M146">
            <v>0.20576301007732656</v>
          </cell>
        </row>
        <row r="147">
          <cell r="G147">
            <v>78.75</v>
          </cell>
          <cell r="L147">
            <v>-6.313152520210071E-3</v>
          </cell>
          <cell r="M147">
            <v>0.14916255880987048</v>
          </cell>
        </row>
        <row r="148">
          <cell r="G148">
            <v>78.949996999999996</v>
          </cell>
          <cell r="L148">
            <v>-2.5364249971744969E-3</v>
          </cell>
          <cell r="M148">
            <v>0.12652271790559605</v>
          </cell>
        </row>
        <row r="149">
          <cell r="G149">
            <v>78.699996999999996</v>
          </cell>
          <cell r="L149">
            <v>2.536424997174434E-3</v>
          </cell>
          <cell r="M149">
            <v>0.14916255880987048</v>
          </cell>
        </row>
        <row r="150">
          <cell r="G150">
            <v>77.550003000000004</v>
          </cell>
          <cell r="L150">
            <v>-3.1715853990011149E-3</v>
          </cell>
          <cell r="M150">
            <v>0.12086233317614241</v>
          </cell>
        </row>
        <row r="151">
          <cell r="G151">
            <v>75.699996999999996</v>
          </cell>
          <cell r="L151">
            <v>-1.4720188996649156E-2</v>
          </cell>
          <cell r="M151">
            <v>-9.3180255335905508E-3</v>
          </cell>
        </row>
        <row r="152">
          <cell r="G152">
            <v>78.900002000000001</v>
          </cell>
          <cell r="L152">
            <v>-2.4144807493983244E-2</v>
          </cell>
          <cell r="M152">
            <v>-0.2187403744285942</v>
          </cell>
        </row>
        <row r="153">
          <cell r="G153">
            <v>77.650002000000001</v>
          </cell>
          <cell r="L153">
            <v>4.1403132387087316E-2</v>
          </cell>
          <cell r="M153">
            <v>0.14350307968763804</v>
          </cell>
        </row>
        <row r="154">
          <cell r="G154">
            <v>76.849997999999999</v>
          </cell>
          <cell r="L154">
            <v>-1.5969677849074864E-2</v>
          </cell>
          <cell r="M154">
            <v>2.0019515189977771E-3</v>
          </cell>
        </row>
        <row r="155">
          <cell r="G155">
            <v>76.099997999999999</v>
          </cell>
          <cell r="L155">
            <v>-1.0356131391414803E-2</v>
          </cell>
          <cell r="M155">
            <v>-8.8559223312542262E-2</v>
          </cell>
        </row>
        <row r="156">
          <cell r="G156">
            <v>75.199996999999996</v>
          </cell>
          <cell r="L156">
            <v>-9.8072053734502077E-3</v>
          </cell>
          <cell r="M156">
            <v>-0.17345990021372643</v>
          </cell>
        </row>
        <row r="157">
          <cell r="G157">
            <v>74.199996999999996</v>
          </cell>
          <cell r="L157">
            <v>-1.1897047524254538E-2</v>
          </cell>
          <cell r="M157">
            <v>-0.27534082569605028</v>
          </cell>
        </row>
        <row r="158">
          <cell r="G158">
            <v>75.050003000000004</v>
          </cell>
          <cell r="L158">
            <v>-1.3387081320109207E-2</v>
          </cell>
          <cell r="M158">
            <v>-0.3885417282309625</v>
          </cell>
        </row>
        <row r="159">
          <cell r="G159">
            <v>75</v>
          </cell>
          <cell r="L159">
            <v>1.139048831075417E-2</v>
          </cell>
          <cell r="M159">
            <v>-0.29232028187087106</v>
          </cell>
        </row>
        <row r="160">
          <cell r="G160">
            <v>74.400002000000001</v>
          </cell>
          <cell r="L160">
            <v>-6.664845165108809E-4</v>
          </cell>
          <cell r="M160">
            <v>-0.29798066660032468</v>
          </cell>
        </row>
        <row r="161">
          <cell r="G161">
            <v>73.5</v>
          </cell>
          <cell r="L161">
            <v>-8.0321448155442118E-3</v>
          </cell>
          <cell r="M161">
            <v>-0.36590098171946689</v>
          </cell>
        </row>
        <row r="162">
          <cell r="G162">
            <v>70.800003000000004</v>
          </cell>
          <cell r="L162">
            <v>-1.217056250197527E-2</v>
          </cell>
          <cell r="M162">
            <v>-0.46778202040269301</v>
          </cell>
        </row>
        <row r="163">
          <cell r="G163">
            <v>70.400002000000001</v>
          </cell>
          <cell r="L163">
            <v>-3.7426363146236444E-2</v>
          </cell>
          <cell r="M163">
            <v>-0.7734241176442479</v>
          </cell>
        </row>
        <row r="164">
          <cell r="G164">
            <v>68.349997999999999</v>
          </cell>
          <cell r="L164">
            <v>-5.665751499467327E-3</v>
          </cell>
          <cell r="M164">
            <v>-0.8187045918591157</v>
          </cell>
        </row>
        <row r="165">
          <cell r="G165">
            <v>68.400002000000001</v>
          </cell>
          <cell r="L165">
            <v>-2.9551757664284861E-2</v>
          </cell>
          <cell r="M165">
            <v>-1.0507668948592961</v>
          </cell>
        </row>
        <row r="166">
          <cell r="G166">
            <v>67.849997999999999</v>
          </cell>
          <cell r="L166">
            <v>7.3131995946807511E-4</v>
          </cell>
          <cell r="M166">
            <v>-1.04510639692894</v>
          </cell>
        </row>
        <row r="167">
          <cell r="G167">
            <v>71.300003000000004</v>
          </cell>
          <cell r="L167">
            <v>-8.073497064179775E-3</v>
          </cell>
          <cell r="M167">
            <v>-1.1073673461267521</v>
          </cell>
        </row>
        <row r="168">
          <cell r="G168">
            <v>72.050003000000004</v>
          </cell>
          <cell r="L168">
            <v>4.9597012691894996E-2</v>
          </cell>
          <cell r="M168">
            <v>-0.71682366637679185</v>
          </cell>
        </row>
        <row r="169">
          <cell r="G169">
            <v>68.650002000000001</v>
          </cell>
          <cell r="L169">
            <v>1.0463994587296108E-2</v>
          </cell>
          <cell r="M169">
            <v>-0.63192298947560765</v>
          </cell>
        </row>
        <row r="170">
          <cell r="G170">
            <v>72</v>
          </cell>
          <cell r="L170">
            <v>-4.8339202736017377E-2</v>
          </cell>
          <cell r="M170">
            <v>-1.0168061712952121</v>
          </cell>
        </row>
        <row r="171">
          <cell r="G171">
            <v>69.650002000000001</v>
          </cell>
          <cell r="L171">
            <v>4.7644957668790906E-2</v>
          </cell>
          <cell r="M171">
            <v>-0.63758337420506128</v>
          </cell>
        </row>
        <row r="172">
          <cell r="G172">
            <v>67</v>
          </cell>
          <cell r="L172">
            <v>-3.3183390075237455E-2</v>
          </cell>
          <cell r="M172">
            <v>-0.9036052687602999</v>
          </cell>
        </row>
        <row r="173">
          <cell r="G173">
            <v>66.650002000000001</v>
          </cell>
          <cell r="L173">
            <v>-3.8790109549851834E-2</v>
          </cell>
          <cell r="M173">
            <v>-1.2035878868796224</v>
          </cell>
        </row>
        <row r="174">
          <cell r="G174">
            <v>68.949996999999996</v>
          </cell>
          <cell r="L174">
            <v>-5.2375427587469338E-3</v>
          </cell>
          <cell r="M174">
            <v>-1.2432079763650365</v>
          </cell>
        </row>
        <row r="175">
          <cell r="G175">
            <v>71.75</v>
          </cell>
          <cell r="L175">
            <v>3.392648409730091E-2</v>
          </cell>
          <cell r="M175">
            <v>-0.98284646653925156</v>
          </cell>
        </row>
        <row r="176">
          <cell r="G176">
            <v>71.099997999999999</v>
          </cell>
          <cell r="L176">
            <v>3.9806293910210379E-2</v>
          </cell>
          <cell r="M176">
            <v>-0.66588359983878942</v>
          </cell>
        </row>
        <row r="177">
          <cell r="G177">
            <v>73</v>
          </cell>
          <cell r="L177">
            <v>-9.1005459599308777E-3</v>
          </cell>
          <cell r="M177">
            <v>-0.73946441288828746</v>
          </cell>
        </row>
        <row r="178">
          <cell r="G178">
            <v>71.400002000000001</v>
          </cell>
          <cell r="L178">
            <v>2.6372132468591495E-2</v>
          </cell>
          <cell r="M178">
            <v>-0.52438247167014906</v>
          </cell>
        </row>
        <row r="179">
          <cell r="G179">
            <v>71.300003000000004</v>
          </cell>
          <cell r="L179">
            <v>-2.216154379164828E-2</v>
          </cell>
          <cell r="M179">
            <v>-0.70550368932420349</v>
          </cell>
        </row>
        <row r="180">
          <cell r="G180">
            <v>72.050003000000004</v>
          </cell>
          <cell r="L180">
            <v>-1.4015278607570237E-3</v>
          </cell>
          <cell r="M180">
            <v>-0.71682366637679185</v>
          </cell>
        </row>
        <row r="181">
          <cell r="G181">
            <v>71.599997999999999</v>
          </cell>
          <cell r="L181">
            <v>1.0463994587296108E-2</v>
          </cell>
          <cell r="M181">
            <v>-0.63192298947560765</v>
          </cell>
        </row>
        <row r="182">
          <cell r="G182">
            <v>71.550003000000004</v>
          </cell>
          <cell r="L182">
            <v>-6.2653180496431982E-3</v>
          </cell>
          <cell r="M182">
            <v>-0.68286396162083129</v>
          </cell>
        </row>
        <row r="183">
          <cell r="G183">
            <v>70.349997999999999</v>
          </cell>
          <cell r="L183">
            <v>-6.9849810245835222E-4</v>
          </cell>
          <cell r="M183">
            <v>-0.68852344074306382</v>
          </cell>
        </row>
        <row r="184">
          <cell r="G184">
            <v>69.900002000000001</v>
          </cell>
          <cell r="L184">
            <v>-1.6913792800064793E-2</v>
          </cell>
          <cell r="M184">
            <v>-0.82436508978947154</v>
          </cell>
        </row>
        <row r="185">
          <cell r="G185">
            <v>69.599997999999999</v>
          </cell>
          <cell r="L185">
            <v>-6.4170772790480652E-3</v>
          </cell>
          <cell r="M185">
            <v>-0.87530504312657176</v>
          </cell>
        </row>
        <row r="186">
          <cell r="G186">
            <v>69.599997999999999</v>
          </cell>
          <cell r="L186">
            <v>-4.3011392473260969E-3</v>
          </cell>
          <cell r="M186">
            <v>-0.90926576669065573</v>
          </cell>
        </row>
        <row r="187">
          <cell r="G187">
            <v>69.800003000000004</v>
          </cell>
          <cell r="L187">
            <v>0</v>
          </cell>
          <cell r="M187">
            <v>-0.90926576669065573</v>
          </cell>
        </row>
        <row r="188">
          <cell r="G188">
            <v>72.050003000000004</v>
          </cell>
          <cell r="L188">
            <v>2.8695141435273312E-3</v>
          </cell>
          <cell r="M188">
            <v>-0.88662502017916012</v>
          </cell>
        </row>
        <row r="189">
          <cell r="G189">
            <v>76.300003000000004</v>
          </cell>
          <cell r="L189">
            <v>3.1726311335013135E-2</v>
          </cell>
          <cell r="M189">
            <v>-0.63192298947560765</v>
          </cell>
        </row>
        <row r="190">
          <cell r="G190">
            <v>75.949996999999996</v>
          </cell>
          <cell r="L190">
            <v>5.7312613525608513E-2</v>
          </cell>
          <cell r="M190">
            <v>-0.15081915370223081</v>
          </cell>
        </row>
        <row r="191">
          <cell r="G191">
            <v>78.550003000000004</v>
          </cell>
          <cell r="L191">
            <v>-4.5977880667801146E-3</v>
          </cell>
          <cell r="M191">
            <v>-0.19044014879486615</v>
          </cell>
        </row>
        <row r="192">
          <cell r="G192">
            <v>78.5</v>
          </cell>
          <cell r="L192">
            <v>3.366021335175351E-2</v>
          </cell>
          <cell r="M192">
            <v>0.10388287700132165</v>
          </cell>
        </row>
        <row r="193">
          <cell r="G193">
            <v>79.75</v>
          </cell>
          <cell r="L193">
            <v>-6.3677810550098171E-4</v>
          </cell>
          <cell r="M193">
            <v>9.8222492271868009E-2</v>
          </cell>
        </row>
        <row r="194">
          <cell r="G194">
            <v>78.199996999999996</v>
          </cell>
          <cell r="L194">
            <v>1.5798116876591311E-2</v>
          </cell>
          <cell r="M194">
            <v>0.23972362044050827</v>
          </cell>
        </row>
        <row r="195">
          <cell r="G195">
            <v>77.849997999999999</v>
          </cell>
          <cell r="L195">
            <v>-1.962713247686072E-2</v>
          </cell>
          <cell r="M195">
            <v>6.4261881908686314E-2</v>
          </cell>
        </row>
        <row r="196">
          <cell r="G196">
            <v>76.150002000000001</v>
          </cell>
          <cell r="L196">
            <v>-4.4857365985165867E-3</v>
          </cell>
          <cell r="M196">
            <v>2.4641679222369935E-2</v>
          </cell>
        </row>
        <row r="197">
          <cell r="G197">
            <v>77.300003000000004</v>
          </cell>
          <cell r="L197">
            <v>-2.2078766984453463E-2</v>
          </cell>
          <cell r="M197">
            <v>-0.16779940228337054</v>
          </cell>
        </row>
        <row r="198">
          <cell r="G198">
            <v>76.050003000000004</v>
          </cell>
          <cell r="L198">
            <v>1.4988888798084132E-2</v>
          </cell>
          <cell r="M198">
            <v>-3.7618251167318602E-2</v>
          </cell>
        </row>
        <row r="199">
          <cell r="G199">
            <v>75.800003000000004</v>
          </cell>
          <cell r="L199">
            <v>-1.6302936250174541E-2</v>
          </cell>
          <cell r="M199">
            <v>-0.17911937933595887</v>
          </cell>
        </row>
        <row r="200">
          <cell r="G200">
            <v>75.150002000000001</v>
          </cell>
          <cell r="L200">
            <v>-3.2927259268712376E-3</v>
          </cell>
          <cell r="M200">
            <v>-0.20741960496968689</v>
          </cell>
        </row>
        <row r="201">
          <cell r="G201">
            <v>75</v>
          </cell>
          <cell r="L201">
            <v>-8.6121894137387352E-3</v>
          </cell>
          <cell r="M201">
            <v>-0.28100030481828275</v>
          </cell>
        </row>
        <row r="202">
          <cell r="G202">
            <v>75.25</v>
          </cell>
          <cell r="L202">
            <v>-1.9980292761124889E-3</v>
          </cell>
          <cell r="M202">
            <v>-0.29798066660032468</v>
          </cell>
        </row>
        <row r="203">
          <cell r="G203">
            <v>75.400002000000001</v>
          </cell>
          <cell r="L203">
            <v>3.3277900926747457E-3</v>
          </cell>
          <cell r="M203">
            <v>-0.26968044096659666</v>
          </cell>
        </row>
        <row r="204">
          <cell r="G204">
            <v>70.849997999999999</v>
          </cell>
          <cell r="L204">
            <v>1.9913979101237986E-3</v>
          </cell>
          <cell r="M204">
            <v>-0.25270007918455467</v>
          </cell>
        </row>
        <row r="205">
          <cell r="G205">
            <v>75.099997999999999</v>
          </cell>
          <cell r="L205">
            <v>-6.2242363631072037E-2</v>
          </cell>
          <cell r="M205">
            <v>-0.76776463852201549</v>
          </cell>
        </row>
        <row r="206">
          <cell r="G206">
            <v>74.25</v>
          </cell>
          <cell r="L206">
            <v>5.8255594230893305E-2</v>
          </cell>
          <cell r="M206">
            <v>-0.28666080274863864</v>
          </cell>
        </row>
        <row r="207">
          <cell r="G207">
            <v>75.650002000000001</v>
          </cell>
          <cell r="L207">
            <v>-1.1382754456121233E-2</v>
          </cell>
          <cell r="M207">
            <v>-0.38288134350150888</v>
          </cell>
        </row>
        <row r="208">
          <cell r="G208">
            <v>75</v>
          </cell>
          <cell r="L208">
            <v>1.867968898909696E-2</v>
          </cell>
          <cell r="M208">
            <v>-0.22439985355082662</v>
          </cell>
        </row>
        <row r="209">
          <cell r="G209">
            <v>77.550003000000004</v>
          </cell>
          <cell r="L209">
            <v>-8.6293531355953988E-3</v>
          </cell>
          <cell r="M209">
            <v>-0.29798066660032468</v>
          </cell>
        </row>
        <row r="210">
          <cell r="G210">
            <v>76.550003000000004</v>
          </cell>
          <cell r="L210">
            <v>3.3434814770956188E-2</v>
          </cell>
          <cell r="M210">
            <v>-9.3180255335905508E-3</v>
          </cell>
        </row>
        <row r="211">
          <cell r="G211">
            <v>75.800003000000004</v>
          </cell>
          <cell r="L211">
            <v>-1.2978767013502765E-2</v>
          </cell>
          <cell r="M211">
            <v>-0.12251892806850276</v>
          </cell>
        </row>
        <row r="212">
          <cell r="G212">
            <v>74.349997999999999</v>
          </cell>
          <cell r="L212">
            <v>-9.8458290676022315E-3</v>
          </cell>
          <cell r="M212">
            <v>-0.20741960496968689</v>
          </cell>
        </row>
        <row r="213">
          <cell r="G213">
            <v>73.599997999999999</v>
          </cell>
          <cell r="L213">
            <v>-1.9314686219796161E-2</v>
          </cell>
          <cell r="M213">
            <v>-0.37156147964982278</v>
          </cell>
        </row>
        <row r="214">
          <cell r="G214">
            <v>73.800003000000004</v>
          </cell>
          <cell r="L214">
            <v>-1.0138647445448361E-2</v>
          </cell>
          <cell r="M214">
            <v>-0.45646215655100691</v>
          </cell>
        </row>
        <row r="215">
          <cell r="G215">
            <v>73.25</v>
          </cell>
          <cell r="L215">
            <v>2.7137736959153128E-3</v>
          </cell>
          <cell r="M215">
            <v>-0.4338214100395113</v>
          </cell>
        </row>
        <row r="216">
          <cell r="G216">
            <v>72.599997999999999</v>
          </cell>
          <cell r="L216">
            <v>-7.4805243596559028E-3</v>
          </cell>
          <cell r="M216">
            <v>-0.49608224603642104</v>
          </cell>
        </row>
        <row r="217">
          <cell r="G217">
            <v>72.5</v>
          </cell>
          <cell r="L217">
            <v>-8.913353614636018E-3</v>
          </cell>
          <cell r="M217">
            <v>-0.56966305908591919</v>
          </cell>
        </row>
        <row r="218">
          <cell r="G218">
            <v>72.5</v>
          </cell>
          <cell r="L218">
            <v>-1.3783324219115024E-3</v>
          </cell>
          <cell r="M218">
            <v>-0.58098292293760523</v>
          </cell>
        </row>
        <row r="219">
          <cell r="G219">
            <v>71.099997999999999</v>
          </cell>
          <cell r="L219">
            <v>0</v>
          </cell>
          <cell r="M219">
            <v>-0.58098292293760523</v>
          </cell>
        </row>
        <row r="220">
          <cell r="G220">
            <v>70.800003000000004</v>
          </cell>
          <cell r="L220">
            <v>-1.9499253180829484E-2</v>
          </cell>
          <cell r="M220">
            <v>-0.73946441288828746</v>
          </cell>
        </row>
        <row r="221">
          <cell r="G221">
            <v>70.849997999999999</v>
          </cell>
          <cell r="L221">
            <v>-4.2282656072449411E-3</v>
          </cell>
          <cell r="M221">
            <v>-0.7734241176442479</v>
          </cell>
        </row>
        <row r="222">
          <cell r="G222">
            <v>70.900002000000001</v>
          </cell>
          <cell r="L222">
            <v>7.0589483548245317E-4</v>
          </cell>
          <cell r="M222">
            <v>-0.76776463852201549</v>
          </cell>
        </row>
        <row r="223">
          <cell r="G223">
            <v>69.699996999999996</v>
          </cell>
          <cell r="L223">
            <v>7.0552383878927122E-4</v>
          </cell>
          <cell r="M223">
            <v>-0.76210414059165954</v>
          </cell>
        </row>
        <row r="224">
          <cell r="G224">
            <v>70.550003000000004</v>
          </cell>
          <cell r="L224">
            <v>-1.7070187021955813E-2</v>
          </cell>
          <cell r="M224">
            <v>-0.89794578963806737</v>
          </cell>
        </row>
        <row r="225">
          <cell r="G225">
            <v>72.5</v>
          </cell>
          <cell r="L225">
            <v>1.2121446096985237E-2</v>
          </cell>
          <cell r="M225">
            <v>-0.80172434327797593</v>
          </cell>
        </row>
        <row r="226">
          <cell r="G226">
            <v>74.349997999999999</v>
          </cell>
          <cell r="L226">
            <v>2.726484103877367E-2</v>
          </cell>
          <cell r="M226">
            <v>-0.58098292293760523</v>
          </cell>
        </row>
        <row r="227">
          <cell r="G227">
            <v>73.5</v>
          </cell>
          <cell r="L227">
            <v>2.5197084145736379E-2</v>
          </cell>
          <cell r="M227">
            <v>-0.37156147964982278</v>
          </cell>
        </row>
        <row r="228">
          <cell r="G228">
            <v>73.199996999999996</v>
          </cell>
          <cell r="L228">
            <v>-1.1498239787574464E-2</v>
          </cell>
          <cell r="M228">
            <v>-0.46778202040269301</v>
          </cell>
        </row>
        <row r="229">
          <cell r="G229">
            <v>74</v>
          </cell>
          <cell r="L229">
            <v>-4.0900262351325741E-3</v>
          </cell>
          <cell r="M229">
            <v>-0.50174263076587466</v>
          </cell>
        </row>
        <row r="230">
          <cell r="G230">
            <v>71.25</v>
          </cell>
          <cell r="L230">
            <v>1.0869713220511425E-2</v>
          </cell>
          <cell r="M230">
            <v>-0.4111815691352369</v>
          </cell>
        </row>
        <row r="231">
          <cell r="G231">
            <v>78.150002000000001</v>
          </cell>
          <cell r="L231">
            <v>-3.7870274055409853E-2</v>
          </cell>
          <cell r="M231">
            <v>-0.72248405110624547</v>
          </cell>
        </row>
        <row r="232">
          <cell r="G232">
            <v>78.099997999999999</v>
          </cell>
          <cell r="L232">
            <v>9.2435263310536031E-2</v>
          </cell>
          <cell r="M232">
            <v>5.8602402786453879E-2</v>
          </cell>
        </row>
        <row r="233">
          <cell r="G233">
            <v>77.400002000000001</v>
          </cell>
          <cell r="L233">
            <v>-6.4005122185062315E-4</v>
          </cell>
          <cell r="M233">
            <v>5.2941904856097982E-2</v>
          </cell>
        </row>
        <row r="234">
          <cell r="G234">
            <v>78.5</v>
          </cell>
          <cell r="L234">
            <v>-9.003224801970881E-3</v>
          </cell>
          <cell r="M234">
            <v>-2.6298274114730274E-2</v>
          </cell>
        </row>
        <row r="235">
          <cell r="G235">
            <v>84.449996999999996</v>
          </cell>
          <cell r="L235">
            <v>1.4111818352888283E-2</v>
          </cell>
          <cell r="M235">
            <v>9.8222492271868009E-2</v>
          </cell>
        </row>
        <row r="236">
          <cell r="G236">
            <v>82.849997999999999</v>
          </cell>
          <cell r="L236">
            <v>7.306098294146704E-2</v>
          </cell>
          <cell r="M236">
            <v>0.77176752275188754</v>
          </cell>
        </row>
        <row r="237">
          <cell r="G237">
            <v>80.900002000000001</v>
          </cell>
          <cell r="L237">
            <v>-1.9127887997270113E-2</v>
          </cell>
          <cell r="M237">
            <v>0.59064619189693091</v>
          </cell>
        </row>
        <row r="238">
          <cell r="G238">
            <v>75.449996999999996</v>
          </cell>
          <cell r="L238">
            <v>-2.3817870946235033E-2</v>
          </cell>
          <cell r="M238">
            <v>0.36990488475746242</v>
          </cell>
        </row>
        <row r="239">
          <cell r="G239">
            <v>70.75</v>
          </cell>
          <cell r="L239">
            <v>-6.9743703333898954E-2</v>
          </cell>
          <cell r="M239">
            <v>-0.24704060006232226</v>
          </cell>
        </row>
        <row r="240">
          <cell r="G240">
            <v>70.099997999999999</v>
          </cell>
          <cell r="L240">
            <v>-6.4317608929078604E-2</v>
          </cell>
          <cell r="M240">
            <v>-0.77908450237370153</v>
          </cell>
        </row>
        <row r="241">
          <cell r="G241">
            <v>71.150002000000001</v>
          </cell>
          <cell r="L241">
            <v>-9.2297710134734492E-3</v>
          </cell>
          <cell r="M241">
            <v>-0.85266531542319968</v>
          </cell>
        </row>
        <row r="242">
          <cell r="G242">
            <v>71.400002000000001</v>
          </cell>
          <cell r="L242">
            <v>1.4867587135614913E-2</v>
          </cell>
          <cell r="M242">
            <v>-0.73380391495793151</v>
          </cell>
        </row>
        <row r="243">
          <cell r="G243">
            <v>71.300003000000004</v>
          </cell>
          <cell r="L243">
            <v>3.5075447112541723E-3</v>
          </cell>
          <cell r="M243">
            <v>-0.70550368932420349</v>
          </cell>
        </row>
        <row r="244">
          <cell r="G244">
            <v>68.849997999999999</v>
          </cell>
          <cell r="L244">
            <v>-1.4015278607570237E-3</v>
          </cell>
          <cell r="M244">
            <v>-0.71682366637679185</v>
          </cell>
        </row>
        <row r="245">
          <cell r="G245">
            <v>68.449996999999996</v>
          </cell>
          <cell r="L245">
            <v>-3.496617336997878E-2</v>
          </cell>
          <cell r="M245">
            <v>-0.99416644359183992</v>
          </cell>
        </row>
        <row r="246">
          <cell r="G246">
            <v>67.75</v>
          </cell>
          <cell r="L246">
            <v>-5.8266882191614234E-3</v>
          </cell>
          <cell r="M246">
            <v>-1.0394469178067076</v>
          </cell>
        </row>
        <row r="247">
          <cell r="G247">
            <v>70.449996999999996</v>
          </cell>
          <cell r="L247">
            <v>-1.0279048147035248E-2</v>
          </cell>
          <cell r="M247">
            <v>-1.1186872099784382</v>
          </cell>
        </row>
        <row r="248">
          <cell r="G248">
            <v>70.349997999999999</v>
          </cell>
          <cell r="L248">
            <v>3.9078736001485405E-2</v>
          </cell>
          <cell r="M248">
            <v>-0.81304511273688329</v>
          </cell>
        </row>
        <row r="249">
          <cell r="L249">
            <v>-1.4204406301802561E-3</v>
          </cell>
          <cell r="M249">
            <v>-0.82436508978947154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91641-7652-4E56-91B3-55BE1088C0B4}">
  <dimension ref="F3:Q12"/>
  <sheetViews>
    <sheetView zoomScaleNormal="100" workbookViewId="0">
      <selection activeCell="G3" sqref="G3:Q3"/>
    </sheetView>
  </sheetViews>
  <sheetFormatPr defaultRowHeight="14.4" x14ac:dyDescent="0.3"/>
  <cols>
    <col min="10" max="10" width="10.5546875" bestFit="1" customWidth="1"/>
  </cols>
  <sheetData>
    <row r="3" spans="6:17" ht="31.2" x14ac:dyDescent="0.6">
      <c r="G3" s="40" t="s">
        <v>18</v>
      </c>
      <c r="H3" s="40"/>
      <c r="I3" s="40"/>
      <c r="J3" s="40"/>
      <c r="K3" s="40"/>
      <c r="L3" s="40"/>
      <c r="M3" s="40"/>
      <c r="N3" s="40"/>
      <c r="O3" s="40"/>
      <c r="P3" s="40"/>
      <c r="Q3" s="40"/>
    </row>
    <row r="4" spans="6:17" ht="31.2" x14ac:dyDescent="0.6">
      <c r="G4" s="40" t="s">
        <v>19</v>
      </c>
      <c r="H4" s="40"/>
      <c r="I4" s="40"/>
      <c r="J4" s="40"/>
      <c r="K4" s="40"/>
      <c r="L4" s="40"/>
      <c r="M4" s="40"/>
      <c r="N4" s="40"/>
      <c r="O4" s="40"/>
      <c r="P4" s="40"/>
      <c r="Q4" s="40"/>
    </row>
    <row r="5" spans="6:17" ht="31.2" x14ac:dyDescent="0.6">
      <c r="G5" s="40" t="s">
        <v>20</v>
      </c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6:17" ht="31.2" x14ac:dyDescent="0.6">
      <c r="G6" s="41" t="s">
        <v>27</v>
      </c>
      <c r="H6" s="41"/>
      <c r="I6" s="41"/>
      <c r="J6" s="41"/>
      <c r="K6" s="41"/>
      <c r="L6" s="41"/>
      <c r="M6" s="41"/>
      <c r="N6" s="41"/>
      <c r="O6" s="41"/>
      <c r="P6" s="41"/>
      <c r="Q6" s="41"/>
    </row>
    <row r="8" spans="6:17" ht="25.8" x14ac:dyDescent="0.5">
      <c r="G8" s="44" t="s">
        <v>21</v>
      </c>
      <c r="H8" s="44"/>
      <c r="I8" s="44"/>
      <c r="J8" s="44"/>
      <c r="K8" s="10"/>
    </row>
    <row r="9" spans="6:17" ht="21" x14ac:dyDescent="0.3">
      <c r="F9" s="12"/>
      <c r="G9" s="43" t="s">
        <v>22</v>
      </c>
      <c r="H9" s="43"/>
      <c r="I9" s="43"/>
      <c r="J9" s="13" t="s">
        <v>23</v>
      </c>
    </row>
    <row r="10" spans="6:17" ht="21" x14ac:dyDescent="0.3">
      <c r="F10" s="14">
        <v>1</v>
      </c>
      <c r="G10" s="42" t="s">
        <v>24</v>
      </c>
      <c r="H10" s="42"/>
      <c r="I10" s="42"/>
      <c r="J10" s="11">
        <v>32</v>
      </c>
    </row>
    <row r="11" spans="6:17" ht="21" x14ac:dyDescent="0.3">
      <c r="F11" s="14">
        <v>2</v>
      </c>
      <c r="G11" s="42" t="s">
        <v>25</v>
      </c>
      <c r="H11" s="42"/>
      <c r="I11" s="42"/>
      <c r="J11" s="11">
        <v>44</v>
      </c>
    </row>
    <row r="12" spans="6:17" ht="21" x14ac:dyDescent="0.3">
      <c r="F12" s="14">
        <v>3</v>
      </c>
      <c r="G12" s="42" t="s">
        <v>26</v>
      </c>
      <c r="H12" s="42"/>
      <c r="I12" s="42"/>
      <c r="J12" s="11">
        <v>23</v>
      </c>
    </row>
  </sheetData>
  <mergeCells count="9">
    <mergeCell ref="G4:Q4"/>
    <mergeCell ref="G3:Q3"/>
    <mergeCell ref="G5:Q5"/>
    <mergeCell ref="G6:Q6"/>
    <mergeCell ref="G12:I12"/>
    <mergeCell ref="G9:I9"/>
    <mergeCell ref="G8:J8"/>
    <mergeCell ref="G10:I10"/>
    <mergeCell ref="G11:I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A909F-D6B9-4F9F-970E-D6EDBA81176F}">
  <dimension ref="B1:O249"/>
  <sheetViews>
    <sheetView topLeftCell="I1" zoomScale="85" zoomScaleNormal="85" workbookViewId="0">
      <selection activeCell="I7" sqref="I7"/>
    </sheetView>
  </sheetViews>
  <sheetFormatPr defaultRowHeight="14.4" x14ac:dyDescent="0.3"/>
  <cols>
    <col min="2" max="2" width="11.21875" bestFit="1" customWidth="1"/>
    <col min="3" max="7" width="13.33203125" bestFit="1" customWidth="1"/>
    <col min="8" max="8" width="8.77734375" bestFit="1" customWidth="1"/>
    <col min="10" max="10" width="12" bestFit="1" customWidth="1"/>
    <col min="12" max="12" width="16.44140625" bestFit="1" customWidth="1"/>
    <col min="14" max="14" width="21.44140625" bestFit="1" customWidth="1"/>
    <col min="15" max="15" width="12.6640625" bestFit="1" customWidth="1"/>
  </cols>
  <sheetData>
    <row r="1" spans="2:15" ht="18.600000000000001" thickBot="1" x14ac:dyDescent="0.4">
      <c r="J1" s="46" t="s">
        <v>28</v>
      </c>
      <c r="K1" s="46"/>
      <c r="L1" s="46"/>
      <c r="M1" s="46"/>
      <c r="N1" s="46"/>
      <c r="O1" s="46"/>
    </row>
    <row r="2" spans="2:15" ht="15" thickBot="1" x14ac:dyDescent="0.35">
      <c r="B2" s="20" t="s">
        <v>0</v>
      </c>
      <c r="C2" s="20" t="s">
        <v>1</v>
      </c>
      <c r="D2" s="20" t="s">
        <v>2</v>
      </c>
      <c r="E2" s="20" t="s">
        <v>3</v>
      </c>
      <c r="F2" s="20" t="s">
        <v>4</v>
      </c>
      <c r="G2" s="20" t="s">
        <v>5</v>
      </c>
      <c r="H2" s="1"/>
    </row>
    <row r="3" spans="2:15" ht="15.6" thickTop="1" thickBot="1" x14ac:dyDescent="0.35">
      <c r="B3" s="15">
        <v>44179</v>
      </c>
      <c r="C3" s="16">
        <v>1383</v>
      </c>
      <c r="D3" s="17">
        <v>1388</v>
      </c>
      <c r="E3" s="17">
        <v>1368</v>
      </c>
      <c r="F3" s="17">
        <v>1372.150024</v>
      </c>
      <c r="G3" s="17">
        <v>1366.236938</v>
      </c>
      <c r="J3" s="30" t="s">
        <v>5</v>
      </c>
      <c r="K3" s="30" t="s">
        <v>29</v>
      </c>
      <c r="L3" s="30" t="s">
        <v>32</v>
      </c>
      <c r="N3" s="45" t="s">
        <v>33</v>
      </c>
      <c r="O3" s="45"/>
    </row>
    <row r="4" spans="2:15" x14ac:dyDescent="0.3">
      <c r="B4" s="15">
        <v>44180</v>
      </c>
      <c r="C4" s="17">
        <v>1380.8000489999999</v>
      </c>
      <c r="D4" s="17">
        <v>1394.9499510000001</v>
      </c>
      <c r="E4" s="17">
        <v>1366</v>
      </c>
      <c r="F4" s="17">
        <v>1391.3000489999999</v>
      </c>
      <c r="G4" s="17">
        <v>1385.304443</v>
      </c>
      <c r="J4" s="17">
        <v>1366.236938</v>
      </c>
      <c r="K4" s="17"/>
      <c r="L4" s="17">
        <f t="shared" ref="L4:L67" si="0">STANDARDIZE(J4,AVERAGE(HDFC_Adj_Close),_xlfn.STDEV.S(HDFC_Adj_Close))</f>
        <v>-1.9120745232480907</v>
      </c>
      <c r="N4" s="23" t="s">
        <v>34</v>
      </c>
      <c r="O4" s="24">
        <f>AVERAGE(HDFC_Adj_Close)</f>
        <v>1505.6883039024399</v>
      </c>
    </row>
    <row r="5" spans="2:15" x14ac:dyDescent="0.3">
      <c r="B5" s="15">
        <v>44181</v>
      </c>
      <c r="C5" s="17">
        <v>1404</v>
      </c>
      <c r="D5" s="17">
        <v>1416.8000489999999</v>
      </c>
      <c r="E5" s="17">
        <v>1394.5</v>
      </c>
      <c r="F5" s="17">
        <v>1410.6999510000001</v>
      </c>
      <c r="G5" s="17">
        <v>1404.6207280000001</v>
      </c>
      <c r="J5" s="17">
        <v>1385.304443</v>
      </c>
      <c r="K5" s="17">
        <f>LN(J5/J4)</f>
        <v>1.3859729936925932E-2</v>
      </c>
      <c r="L5" s="17">
        <f t="shared" si="0"/>
        <v>-1.6506321895967166</v>
      </c>
      <c r="N5" s="21" t="s">
        <v>11</v>
      </c>
      <c r="O5" s="17">
        <f>AVERAGE(HDFC_Return)</f>
        <v>4.421485427790241E-4</v>
      </c>
    </row>
    <row r="6" spans="2:15" x14ac:dyDescent="0.3">
      <c r="B6" s="15">
        <v>44182</v>
      </c>
      <c r="C6" s="17">
        <v>1418.599976</v>
      </c>
      <c r="D6" s="17">
        <v>1445</v>
      </c>
      <c r="E6" s="17">
        <v>1404.5</v>
      </c>
      <c r="F6" s="17">
        <v>1441.8000489999999</v>
      </c>
      <c r="G6" s="17">
        <v>1435.5867920000001</v>
      </c>
      <c r="J6" s="17">
        <v>1404.6207280000001</v>
      </c>
      <c r="K6" s="17">
        <f t="shared" ref="K6:K69" si="1">LN(J6/J5)</f>
        <v>1.3847391936072092E-2</v>
      </c>
      <c r="L6" s="17">
        <f t="shared" si="0"/>
        <v>-1.3857787319537229</v>
      </c>
      <c r="N6" s="21" t="s">
        <v>35</v>
      </c>
      <c r="O6" s="17">
        <f>_xlfn.VAR.S(HDFC_Adj_Close)</f>
        <v>5319.0725635333911</v>
      </c>
    </row>
    <row r="7" spans="2:15" x14ac:dyDescent="0.3">
      <c r="B7" s="15">
        <v>44183</v>
      </c>
      <c r="C7" s="17">
        <v>1435</v>
      </c>
      <c r="D7" s="17">
        <v>1439.6999510000001</v>
      </c>
      <c r="E7" s="17">
        <v>1406.3000489999999</v>
      </c>
      <c r="F7" s="17">
        <v>1411.349976</v>
      </c>
      <c r="G7" s="17">
        <v>1405.2679439999999</v>
      </c>
      <c r="J7" s="17">
        <v>1435.5867920000001</v>
      </c>
      <c r="K7" s="17">
        <f t="shared" si="1"/>
        <v>2.1806358054483936E-2</v>
      </c>
      <c r="L7" s="17">
        <f t="shared" si="0"/>
        <v>-0.96119040557553126</v>
      </c>
      <c r="N7" s="21" t="s">
        <v>36</v>
      </c>
      <c r="O7" s="17">
        <f>_xlfn.VAR.S(HDFC_Return)</f>
        <v>2.318487921775184E-4</v>
      </c>
    </row>
    <row r="8" spans="2:15" x14ac:dyDescent="0.3">
      <c r="B8" s="15">
        <v>44186</v>
      </c>
      <c r="C8" s="17">
        <v>1417.5</v>
      </c>
      <c r="D8" s="17">
        <v>1423.849976</v>
      </c>
      <c r="E8" s="17">
        <v>1366.6999510000001</v>
      </c>
      <c r="F8" s="17">
        <v>1372.650024</v>
      </c>
      <c r="G8" s="17">
        <v>1366.734741</v>
      </c>
      <c r="J8" s="17">
        <v>1405.2679439999999</v>
      </c>
      <c r="K8" s="17">
        <f t="shared" si="1"/>
        <v>-2.1345687837976766E-2</v>
      </c>
      <c r="L8" s="17">
        <f t="shared" si="0"/>
        <v>-1.3769044895493567</v>
      </c>
      <c r="N8" s="21" t="s">
        <v>37</v>
      </c>
      <c r="O8" s="17">
        <f>SKEW(HDFC_Adj_Close)</f>
        <v>0.17491161707930572</v>
      </c>
    </row>
    <row r="9" spans="2:15" ht="15" thickBot="1" x14ac:dyDescent="0.35">
      <c r="B9" s="15">
        <v>44187</v>
      </c>
      <c r="C9" s="17">
        <v>1384.8000489999999</v>
      </c>
      <c r="D9" s="17">
        <v>1384.8000489999999</v>
      </c>
      <c r="E9" s="17">
        <v>1345</v>
      </c>
      <c r="F9" s="17">
        <v>1373.099976</v>
      </c>
      <c r="G9" s="17">
        <v>1367.1827390000001</v>
      </c>
      <c r="J9" s="17">
        <v>1366.734741</v>
      </c>
      <c r="K9" s="17">
        <f t="shared" si="1"/>
        <v>-2.780349778720392E-2</v>
      </c>
      <c r="L9" s="17">
        <f t="shared" si="0"/>
        <v>-1.9052489433928004</v>
      </c>
      <c r="N9" s="22" t="s">
        <v>38</v>
      </c>
      <c r="O9" s="19">
        <f>KURT(HDFC_Adj_Close)</f>
        <v>-0.49099139200626807</v>
      </c>
    </row>
    <row r="10" spans="2:15" x14ac:dyDescent="0.3">
      <c r="B10" s="15">
        <v>44188</v>
      </c>
      <c r="C10" s="17">
        <v>1367.5</v>
      </c>
      <c r="D10" s="17">
        <v>1380.9499510000001</v>
      </c>
      <c r="E10" s="17">
        <v>1361.0500489999999</v>
      </c>
      <c r="F10" s="17">
        <v>1375.650024</v>
      </c>
      <c r="G10" s="17">
        <v>1369.721802</v>
      </c>
      <c r="J10" s="17">
        <v>1367.1827390000001</v>
      </c>
      <c r="K10" s="17">
        <f t="shared" si="1"/>
        <v>3.2773337694885286E-4</v>
      </c>
      <c r="L10" s="17">
        <f t="shared" si="0"/>
        <v>-1.8991062601948059</v>
      </c>
    </row>
    <row r="11" spans="2:15" ht="15" thickBot="1" x14ac:dyDescent="0.35">
      <c r="B11" s="15">
        <v>44189</v>
      </c>
      <c r="C11" s="17">
        <v>1389.400024</v>
      </c>
      <c r="D11" s="17">
        <v>1404</v>
      </c>
      <c r="E11" s="17">
        <v>1377</v>
      </c>
      <c r="F11" s="17">
        <v>1397.099976</v>
      </c>
      <c r="G11" s="17">
        <v>1391.079346</v>
      </c>
      <c r="J11" s="17">
        <v>1369.721802</v>
      </c>
      <c r="K11" s="17">
        <f t="shared" si="1"/>
        <v>1.8554273197189085E-3</v>
      </c>
      <c r="L11" s="17">
        <f t="shared" si="0"/>
        <v>-1.864292132389</v>
      </c>
    </row>
    <row r="12" spans="2:15" ht="15" thickBot="1" x14ac:dyDescent="0.35">
      <c r="B12" s="15">
        <v>44193</v>
      </c>
      <c r="C12" s="17">
        <v>1405</v>
      </c>
      <c r="D12" s="17">
        <v>1421</v>
      </c>
      <c r="E12" s="17">
        <v>1404</v>
      </c>
      <c r="F12" s="17">
        <v>1412.849976</v>
      </c>
      <c r="G12" s="17">
        <v>1406.761475</v>
      </c>
      <c r="J12" s="17">
        <v>1391.079346</v>
      </c>
      <c r="K12" s="17">
        <f t="shared" si="1"/>
        <v>1.5472298743853568E-2</v>
      </c>
      <c r="L12" s="17">
        <f t="shared" si="0"/>
        <v>-1.5714501405069001</v>
      </c>
      <c r="N12" s="45" t="s">
        <v>32</v>
      </c>
      <c r="O12" s="45"/>
    </row>
    <row r="13" spans="2:15" x14ac:dyDescent="0.3">
      <c r="B13" s="15">
        <v>44194</v>
      </c>
      <c r="C13" s="17">
        <v>1421.0500489999999</v>
      </c>
      <c r="D13" s="17">
        <v>1434.75</v>
      </c>
      <c r="E13" s="17">
        <v>1420</v>
      </c>
      <c r="F13" s="17">
        <v>1427.1999510000001</v>
      </c>
      <c r="G13" s="17">
        <v>1421.049683</v>
      </c>
      <c r="J13" s="17">
        <v>1406.761475</v>
      </c>
      <c r="K13" s="17">
        <f t="shared" si="1"/>
        <v>1.1210282667702732E-2</v>
      </c>
      <c r="L13" s="17">
        <f t="shared" si="0"/>
        <v>-1.356426077191752</v>
      </c>
      <c r="N13" s="26" t="s">
        <v>30</v>
      </c>
      <c r="O13" s="29">
        <f>AVERAGE(HDFC_Standardized_Data)</f>
        <v>-1.2137197299593696E-14</v>
      </c>
    </row>
    <row r="14" spans="2:15" ht="15" thickBot="1" x14ac:dyDescent="0.35">
      <c r="B14" s="15">
        <v>44195</v>
      </c>
      <c r="C14" s="17">
        <v>1439.900024</v>
      </c>
      <c r="D14" s="17">
        <v>1439.900024</v>
      </c>
      <c r="E14" s="17">
        <v>1413</v>
      </c>
      <c r="F14" s="17">
        <v>1432.5</v>
      </c>
      <c r="G14" s="17">
        <v>1426.326904</v>
      </c>
      <c r="J14" s="17">
        <v>1421.049683</v>
      </c>
      <c r="K14" s="17">
        <f t="shared" si="1"/>
        <v>1.0105575512129828E-2</v>
      </c>
      <c r="L14" s="17">
        <f t="shared" si="0"/>
        <v>-1.1605146329196134</v>
      </c>
      <c r="N14" s="25" t="s">
        <v>31</v>
      </c>
      <c r="O14" s="19">
        <f>_xlfn.VAR.S(HDFC_Standardized_Data)</f>
        <v>0.99999999999999967</v>
      </c>
    </row>
    <row r="15" spans="2:15" x14ac:dyDescent="0.3">
      <c r="B15" s="15">
        <v>44196</v>
      </c>
      <c r="C15" s="17">
        <v>1435</v>
      </c>
      <c r="D15" s="17">
        <v>1444</v>
      </c>
      <c r="E15" s="17">
        <v>1425.0500489999999</v>
      </c>
      <c r="F15" s="17">
        <v>1436.3000489999999</v>
      </c>
      <c r="G15" s="17">
        <v>1430.1104740000001</v>
      </c>
      <c r="J15" s="17">
        <v>1426.326904</v>
      </c>
      <c r="K15" s="17">
        <f t="shared" si="1"/>
        <v>3.7067292513683842E-3</v>
      </c>
      <c r="L15" s="17">
        <f t="shared" si="0"/>
        <v>-1.088156504604763</v>
      </c>
    </row>
    <row r="16" spans="2:15" x14ac:dyDescent="0.3">
      <c r="B16" s="15">
        <v>44197</v>
      </c>
      <c r="C16" s="17">
        <v>1440</v>
      </c>
      <c r="D16" s="17">
        <v>1443</v>
      </c>
      <c r="E16" s="17">
        <v>1420.599976</v>
      </c>
      <c r="F16" s="17">
        <v>1425.0500489999999</v>
      </c>
      <c r="G16" s="17">
        <v>1418.909058</v>
      </c>
      <c r="J16" s="17">
        <v>1430.1104740000001</v>
      </c>
      <c r="K16" s="17">
        <f t="shared" si="1"/>
        <v>2.6491546721133644E-3</v>
      </c>
      <c r="L16" s="17">
        <f t="shared" si="0"/>
        <v>-1.0362784340164324</v>
      </c>
    </row>
    <row r="17" spans="2:12" x14ac:dyDescent="0.3">
      <c r="B17" s="15">
        <v>44200</v>
      </c>
      <c r="C17" s="17">
        <v>1438</v>
      </c>
      <c r="D17" s="17">
        <v>1438</v>
      </c>
      <c r="E17" s="17">
        <v>1399</v>
      </c>
      <c r="F17" s="17">
        <v>1416</v>
      </c>
      <c r="G17" s="17">
        <v>1409.8979489999999</v>
      </c>
      <c r="J17" s="17">
        <v>1418.909058</v>
      </c>
      <c r="K17" s="17">
        <f t="shared" si="1"/>
        <v>-7.8633885040867921E-3</v>
      </c>
      <c r="L17" s="17">
        <f t="shared" si="0"/>
        <v>-1.1898656148898541</v>
      </c>
    </row>
    <row r="18" spans="2:12" x14ac:dyDescent="0.3">
      <c r="B18" s="15">
        <v>44201</v>
      </c>
      <c r="C18" s="17">
        <v>1419.1999510000001</v>
      </c>
      <c r="D18" s="17">
        <v>1430.75</v>
      </c>
      <c r="E18" s="17">
        <v>1409</v>
      </c>
      <c r="F18" s="17">
        <v>1426.6999510000001</v>
      </c>
      <c r="G18" s="17">
        <v>1420.5517580000001</v>
      </c>
      <c r="J18" s="17">
        <v>1409.8979489999999</v>
      </c>
      <c r="K18" s="17">
        <f t="shared" si="1"/>
        <v>-6.3709821541850214E-3</v>
      </c>
      <c r="L18" s="17">
        <f t="shared" si="0"/>
        <v>-1.3134206036388756</v>
      </c>
    </row>
    <row r="19" spans="2:12" x14ac:dyDescent="0.3">
      <c r="B19" s="15">
        <v>44202</v>
      </c>
      <c r="C19" s="17">
        <v>1435</v>
      </c>
      <c r="D19" s="17">
        <v>1440</v>
      </c>
      <c r="E19" s="17">
        <v>1413.099976</v>
      </c>
      <c r="F19" s="17">
        <v>1420.5500489999999</v>
      </c>
      <c r="G19" s="17">
        <v>1414.428345</v>
      </c>
      <c r="J19" s="17">
        <v>1420.5517580000001</v>
      </c>
      <c r="K19" s="17">
        <f t="shared" si="1"/>
        <v>7.5280329393268329E-3</v>
      </c>
      <c r="L19" s="17">
        <f t="shared" si="0"/>
        <v>-1.1673418855666342</v>
      </c>
    </row>
    <row r="20" spans="2:12" x14ac:dyDescent="0.3">
      <c r="B20" s="15">
        <v>44203</v>
      </c>
      <c r="C20" s="17">
        <v>1432.5</v>
      </c>
      <c r="D20" s="17">
        <v>1432.599976</v>
      </c>
      <c r="E20" s="17">
        <v>1412.5500489999999</v>
      </c>
      <c r="F20" s="17">
        <v>1416.25</v>
      </c>
      <c r="G20" s="17">
        <v>1410.146851</v>
      </c>
      <c r="J20" s="17">
        <v>1414.428345</v>
      </c>
      <c r="K20" s="17">
        <f t="shared" si="1"/>
        <v>-4.3199051141351533E-3</v>
      </c>
      <c r="L20" s="17">
        <f t="shared" si="0"/>
        <v>-1.2513024973315805</v>
      </c>
    </row>
    <row r="21" spans="2:12" x14ac:dyDescent="0.3">
      <c r="B21" s="15">
        <v>44204</v>
      </c>
      <c r="C21" s="17">
        <v>1432</v>
      </c>
      <c r="D21" s="17">
        <v>1442</v>
      </c>
      <c r="E21" s="17">
        <v>1423.099976</v>
      </c>
      <c r="F21" s="17">
        <v>1431.650024</v>
      </c>
      <c r="G21" s="17">
        <v>1425.480591</v>
      </c>
      <c r="J21" s="17">
        <v>1410.146851</v>
      </c>
      <c r="K21" s="17">
        <f t="shared" si="1"/>
        <v>-3.031604387942379E-3</v>
      </c>
      <c r="L21" s="17">
        <f t="shared" si="0"/>
        <v>-1.3100078068555259</v>
      </c>
    </row>
    <row r="22" spans="2:12" x14ac:dyDescent="0.3">
      <c r="B22" s="15">
        <v>44207</v>
      </c>
      <c r="C22" s="17">
        <v>1450</v>
      </c>
      <c r="D22" s="17">
        <v>1464.900024</v>
      </c>
      <c r="E22" s="17">
        <v>1436.3000489999999</v>
      </c>
      <c r="F22" s="17">
        <v>1451.4499510000001</v>
      </c>
      <c r="G22" s="17">
        <v>1445.1951899999999</v>
      </c>
      <c r="J22" s="17">
        <v>1425.480591</v>
      </c>
      <c r="K22" s="17">
        <f t="shared" si="1"/>
        <v>1.0815165092144609E-2</v>
      </c>
      <c r="L22" s="17">
        <f t="shared" si="0"/>
        <v>-1.0997606471351831</v>
      </c>
    </row>
    <row r="23" spans="2:12" x14ac:dyDescent="0.3">
      <c r="B23" s="15">
        <v>44208</v>
      </c>
      <c r="C23" s="17">
        <v>1452.4499510000001</v>
      </c>
      <c r="D23" s="17">
        <v>1487.6999510000001</v>
      </c>
      <c r="E23" s="17">
        <v>1449.099976</v>
      </c>
      <c r="F23" s="17">
        <v>1481</v>
      </c>
      <c r="G23" s="17">
        <v>1474.617798</v>
      </c>
      <c r="J23" s="17">
        <v>1445.1951899999999</v>
      </c>
      <c r="K23" s="17">
        <f t="shared" si="1"/>
        <v>1.3735378322331038E-2</v>
      </c>
      <c r="L23" s="17">
        <f t="shared" si="0"/>
        <v>-0.82944574387117287</v>
      </c>
    </row>
    <row r="24" spans="2:12" x14ac:dyDescent="0.3">
      <c r="B24" s="15">
        <v>44209</v>
      </c>
      <c r="C24" s="17">
        <v>1492.900024</v>
      </c>
      <c r="D24" s="17">
        <v>1496.900024</v>
      </c>
      <c r="E24" s="17">
        <v>1462.099976</v>
      </c>
      <c r="F24" s="17">
        <v>1470.650024</v>
      </c>
      <c r="G24" s="17">
        <v>1464.3125</v>
      </c>
      <c r="J24" s="17">
        <v>1474.617798</v>
      </c>
      <c r="K24" s="17">
        <f t="shared" si="1"/>
        <v>2.0154444187650458E-2</v>
      </c>
      <c r="L24" s="17">
        <f t="shared" si="0"/>
        <v>-0.42602037187679714</v>
      </c>
    </row>
    <row r="25" spans="2:12" x14ac:dyDescent="0.3">
      <c r="B25" s="15">
        <v>44210</v>
      </c>
      <c r="C25" s="17">
        <v>1471.150024</v>
      </c>
      <c r="D25" s="17">
        <v>1488</v>
      </c>
      <c r="E25" s="17">
        <v>1456</v>
      </c>
      <c r="F25" s="17">
        <v>1468.75</v>
      </c>
      <c r="G25" s="17">
        <v>1462.420654</v>
      </c>
      <c r="J25" s="17">
        <v>1464.3125</v>
      </c>
      <c r="K25" s="17">
        <f t="shared" si="1"/>
        <v>-7.0129871696737673E-3</v>
      </c>
      <c r="L25" s="17">
        <f t="shared" si="0"/>
        <v>-0.56732051356249957</v>
      </c>
    </row>
    <row r="26" spans="2:12" x14ac:dyDescent="0.3">
      <c r="B26" s="15">
        <v>44211</v>
      </c>
      <c r="C26" s="17">
        <v>1469.099976</v>
      </c>
      <c r="D26" s="17">
        <v>1471.650024</v>
      </c>
      <c r="E26" s="17">
        <v>1445</v>
      </c>
      <c r="F26" s="17">
        <v>1466.650024</v>
      </c>
      <c r="G26" s="17">
        <v>1460.329712</v>
      </c>
      <c r="J26" s="17">
        <v>1462.420654</v>
      </c>
      <c r="K26" s="17">
        <f t="shared" si="1"/>
        <v>-1.2928040678446165E-3</v>
      </c>
      <c r="L26" s="17">
        <f t="shared" si="0"/>
        <v>-0.59326038525253011</v>
      </c>
    </row>
    <row r="27" spans="2:12" x14ac:dyDescent="0.3">
      <c r="B27" s="15">
        <v>44214</v>
      </c>
      <c r="C27" s="17">
        <v>1469.900024</v>
      </c>
      <c r="D27" s="17">
        <v>1502.849976</v>
      </c>
      <c r="E27" s="17">
        <v>1467</v>
      </c>
      <c r="F27" s="17">
        <v>1483.099976</v>
      </c>
      <c r="G27" s="17">
        <v>1476.70874</v>
      </c>
      <c r="J27" s="17">
        <v>1460.329712</v>
      </c>
      <c r="K27" s="17">
        <f t="shared" si="1"/>
        <v>-1.4308046154326353E-3</v>
      </c>
      <c r="L27" s="17">
        <f t="shared" si="0"/>
        <v>-0.6219301433572052</v>
      </c>
    </row>
    <row r="28" spans="2:12" x14ac:dyDescent="0.3">
      <c r="B28" s="15">
        <v>44215</v>
      </c>
      <c r="C28" s="17">
        <v>1491.8000489999999</v>
      </c>
      <c r="D28" s="17">
        <v>1511.650024</v>
      </c>
      <c r="E28" s="17">
        <v>1467</v>
      </c>
      <c r="F28" s="17">
        <v>1503.849976</v>
      </c>
      <c r="G28" s="17">
        <v>1497.369385</v>
      </c>
      <c r="J28" s="17">
        <v>1476.70874</v>
      </c>
      <c r="K28" s="17">
        <f t="shared" si="1"/>
        <v>1.1153546720920818E-2</v>
      </c>
      <c r="L28" s="17">
        <f t="shared" si="0"/>
        <v>-0.39735061377212205</v>
      </c>
    </row>
    <row r="29" spans="2:12" x14ac:dyDescent="0.3">
      <c r="B29" s="15">
        <v>44216</v>
      </c>
      <c r="C29" s="17">
        <v>1501</v>
      </c>
      <c r="D29" s="17">
        <v>1501</v>
      </c>
      <c r="E29" s="17">
        <v>1486</v>
      </c>
      <c r="F29" s="17">
        <v>1492</v>
      </c>
      <c r="G29" s="17">
        <v>1485.5704350000001</v>
      </c>
      <c r="J29" s="17">
        <v>1497.369385</v>
      </c>
      <c r="K29" s="17">
        <f t="shared" si="1"/>
        <v>1.389403808431122E-2</v>
      </c>
      <c r="L29" s="17">
        <f t="shared" si="0"/>
        <v>-0.1140640881599571</v>
      </c>
    </row>
    <row r="30" spans="2:12" x14ac:dyDescent="0.3">
      <c r="B30" s="15">
        <v>44217</v>
      </c>
      <c r="C30" s="17">
        <v>1492</v>
      </c>
      <c r="D30" s="17">
        <v>1494.349976</v>
      </c>
      <c r="E30" s="17">
        <v>1468.150024</v>
      </c>
      <c r="F30" s="17">
        <v>1474.8000489999999</v>
      </c>
      <c r="G30" s="17">
        <v>1468.4445800000001</v>
      </c>
      <c r="J30" s="17">
        <v>1485.5704350000001</v>
      </c>
      <c r="K30" s="17">
        <f t="shared" si="1"/>
        <v>-7.9109953584266327E-3</v>
      </c>
      <c r="L30" s="17">
        <f t="shared" si="0"/>
        <v>-0.27584430128358561</v>
      </c>
    </row>
    <row r="31" spans="2:12" x14ac:dyDescent="0.3">
      <c r="B31" s="15">
        <v>44218</v>
      </c>
      <c r="C31" s="17">
        <v>1467.900024</v>
      </c>
      <c r="D31" s="17">
        <v>1467.900024</v>
      </c>
      <c r="E31" s="17">
        <v>1440.150024</v>
      </c>
      <c r="F31" s="17">
        <v>1443.5500489999999</v>
      </c>
      <c r="G31" s="17">
        <v>1437.3292240000001</v>
      </c>
      <c r="J31" s="17">
        <v>1468.4445800000001</v>
      </c>
      <c r="K31" s="17">
        <f t="shared" si="1"/>
        <v>-1.1595098053502416E-2</v>
      </c>
      <c r="L31" s="17">
        <f t="shared" si="0"/>
        <v>-0.51066388029903942</v>
      </c>
    </row>
    <row r="32" spans="2:12" x14ac:dyDescent="0.3">
      <c r="B32" s="15">
        <v>44221</v>
      </c>
      <c r="C32" s="17">
        <v>1465.099976</v>
      </c>
      <c r="D32" s="17">
        <v>1481</v>
      </c>
      <c r="E32" s="17">
        <v>1455.150024</v>
      </c>
      <c r="F32" s="17">
        <v>1462.849976</v>
      </c>
      <c r="G32" s="17">
        <v>1456.5460210000001</v>
      </c>
      <c r="J32" s="17">
        <v>1437.3292240000001</v>
      </c>
      <c r="K32" s="17">
        <f t="shared" si="1"/>
        <v>-2.1417045818392644E-2</v>
      </c>
      <c r="L32" s="17">
        <f t="shared" si="0"/>
        <v>-0.93729921014598583</v>
      </c>
    </row>
    <row r="33" spans="2:12" x14ac:dyDescent="0.3">
      <c r="B33" s="15">
        <v>44223</v>
      </c>
      <c r="C33" s="17">
        <v>1468</v>
      </c>
      <c r="D33" s="17">
        <v>1471.900024</v>
      </c>
      <c r="E33" s="17">
        <v>1406.150024</v>
      </c>
      <c r="F33" s="17">
        <v>1409.599976</v>
      </c>
      <c r="G33" s="17">
        <v>1403.525513</v>
      </c>
      <c r="J33" s="17">
        <v>1456.5460210000001</v>
      </c>
      <c r="K33" s="17">
        <f t="shared" si="1"/>
        <v>1.3281207960883048E-2</v>
      </c>
      <c r="L33" s="17">
        <f t="shared" si="0"/>
        <v>-0.67380987302585693</v>
      </c>
    </row>
    <row r="34" spans="2:12" x14ac:dyDescent="0.3">
      <c r="B34" s="15">
        <v>44224</v>
      </c>
      <c r="C34" s="17">
        <v>1389.900024</v>
      </c>
      <c r="D34" s="17">
        <v>1401.3000489999999</v>
      </c>
      <c r="E34" s="17">
        <v>1342</v>
      </c>
      <c r="F34" s="17">
        <v>1371.4499510000001</v>
      </c>
      <c r="G34" s="17">
        <v>1365.5399170000001</v>
      </c>
      <c r="J34" s="17">
        <v>1403.525513</v>
      </c>
      <c r="K34" s="17">
        <f t="shared" si="1"/>
        <v>-3.7080599116544384E-2</v>
      </c>
      <c r="L34" s="17">
        <f t="shared" si="0"/>
        <v>-1.4007956712674929</v>
      </c>
    </row>
    <row r="35" spans="2:12" x14ac:dyDescent="0.3">
      <c r="B35" s="15">
        <v>44225</v>
      </c>
      <c r="C35" s="17">
        <v>1391.349976</v>
      </c>
      <c r="D35" s="17">
        <v>1408.75</v>
      </c>
      <c r="E35" s="17">
        <v>1364.5</v>
      </c>
      <c r="F35" s="17">
        <v>1390.5</v>
      </c>
      <c r="G35" s="17">
        <v>1384.5078129999999</v>
      </c>
      <c r="J35" s="17">
        <v>1365.5399170000001</v>
      </c>
      <c r="K35" s="17">
        <f t="shared" si="1"/>
        <v>-2.7437400760770187E-2</v>
      </c>
      <c r="L35" s="17">
        <f t="shared" si="0"/>
        <v>-1.9216316623097562</v>
      </c>
    </row>
    <row r="36" spans="2:12" x14ac:dyDescent="0.3">
      <c r="B36" s="15">
        <v>44228</v>
      </c>
      <c r="C36" s="17">
        <v>1410.25</v>
      </c>
      <c r="D36" s="17">
        <v>1482.5</v>
      </c>
      <c r="E36" s="17">
        <v>1401</v>
      </c>
      <c r="F36" s="17">
        <v>1476.75</v>
      </c>
      <c r="G36" s="17">
        <v>1470.3861079999999</v>
      </c>
      <c r="J36" s="17">
        <v>1384.5078129999999</v>
      </c>
      <c r="K36" s="17">
        <f t="shared" si="1"/>
        <v>1.379481278552195E-2</v>
      </c>
      <c r="L36" s="17">
        <f t="shared" si="0"/>
        <v>-1.6615551082615712</v>
      </c>
    </row>
    <row r="37" spans="2:12" x14ac:dyDescent="0.3">
      <c r="B37" s="15">
        <v>44229</v>
      </c>
      <c r="C37" s="17">
        <v>1501</v>
      </c>
      <c r="D37" s="17">
        <v>1578.5</v>
      </c>
      <c r="E37" s="17">
        <v>1497.400024</v>
      </c>
      <c r="F37" s="17">
        <v>1560.5500489999999</v>
      </c>
      <c r="G37" s="17">
        <v>1553.825073</v>
      </c>
      <c r="J37" s="17">
        <v>1470.3861079999999</v>
      </c>
      <c r="K37" s="17">
        <f t="shared" si="1"/>
        <v>6.0180317999895601E-2</v>
      </c>
      <c r="L37" s="17">
        <f t="shared" si="0"/>
        <v>-0.48404279845485249</v>
      </c>
    </row>
    <row r="38" spans="2:12" x14ac:dyDescent="0.3">
      <c r="B38" s="15">
        <v>44230</v>
      </c>
      <c r="C38" s="17">
        <v>1579</v>
      </c>
      <c r="D38" s="17">
        <v>1581.6999510000001</v>
      </c>
      <c r="E38" s="17">
        <v>1542</v>
      </c>
      <c r="F38" s="17">
        <v>1574.8000489999999</v>
      </c>
      <c r="G38" s="17">
        <v>1568.013672</v>
      </c>
      <c r="J38" s="17">
        <v>1553.825073</v>
      </c>
      <c r="K38" s="17">
        <f t="shared" si="1"/>
        <v>5.5194655167062651E-2</v>
      </c>
      <c r="L38" s="17">
        <f t="shared" si="0"/>
        <v>0.6600228633637949</v>
      </c>
    </row>
    <row r="39" spans="2:12" x14ac:dyDescent="0.3">
      <c r="B39" s="15">
        <v>44231</v>
      </c>
      <c r="C39" s="17">
        <v>1566</v>
      </c>
      <c r="D39" s="17">
        <v>1588</v>
      </c>
      <c r="E39" s="17">
        <v>1543.4499510000001</v>
      </c>
      <c r="F39" s="17">
        <v>1579.099976</v>
      </c>
      <c r="G39" s="17">
        <v>1572.295044</v>
      </c>
      <c r="J39" s="17">
        <v>1568.013672</v>
      </c>
      <c r="K39" s="17">
        <f t="shared" si="1"/>
        <v>9.0899613055543428E-3</v>
      </c>
      <c r="L39" s="17">
        <f t="shared" si="0"/>
        <v>0.85456852803274741</v>
      </c>
    </row>
    <row r="40" spans="2:12" x14ac:dyDescent="0.3">
      <c r="B40" s="15">
        <v>44232</v>
      </c>
      <c r="C40" s="17">
        <v>1548</v>
      </c>
      <c r="D40" s="17">
        <v>1618.25</v>
      </c>
      <c r="E40" s="17">
        <v>1548</v>
      </c>
      <c r="F40" s="17">
        <v>1597.599976</v>
      </c>
      <c r="G40" s="17">
        <v>1590.715332</v>
      </c>
      <c r="J40" s="17">
        <v>1572.295044</v>
      </c>
      <c r="K40" s="17">
        <f t="shared" si="1"/>
        <v>2.7267221409522798E-3</v>
      </c>
      <c r="L40" s="17">
        <f t="shared" si="0"/>
        <v>0.91327216476495909</v>
      </c>
    </row>
    <row r="41" spans="2:12" x14ac:dyDescent="0.3">
      <c r="B41" s="15">
        <v>44235</v>
      </c>
      <c r="C41" s="17">
        <v>1620</v>
      </c>
      <c r="D41" s="17">
        <v>1631.650024</v>
      </c>
      <c r="E41" s="17">
        <v>1595.6999510000001</v>
      </c>
      <c r="F41" s="17">
        <v>1605.25</v>
      </c>
      <c r="G41" s="17">
        <v>1598.3323969999999</v>
      </c>
      <c r="J41" s="17">
        <v>1590.715332</v>
      </c>
      <c r="K41" s="17">
        <f t="shared" si="1"/>
        <v>1.164744598073802E-2</v>
      </c>
      <c r="L41" s="17">
        <f t="shared" si="0"/>
        <v>1.1658402423005578</v>
      </c>
    </row>
    <row r="42" spans="2:12" x14ac:dyDescent="0.3">
      <c r="B42" s="15">
        <v>44236</v>
      </c>
      <c r="C42" s="17">
        <v>1610</v>
      </c>
      <c r="D42" s="17">
        <v>1628</v>
      </c>
      <c r="E42" s="17">
        <v>1586.6999510000001</v>
      </c>
      <c r="F42" s="17">
        <v>1611.849976</v>
      </c>
      <c r="G42" s="17">
        <v>1604.9039310000001</v>
      </c>
      <c r="J42" s="17">
        <v>1598.3323969999999</v>
      </c>
      <c r="K42" s="17">
        <f t="shared" si="1"/>
        <v>4.7770244489113364E-3</v>
      </c>
      <c r="L42" s="17">
        <f t="shared" si="0"/>
        <v>1.2702809255034302</v>
      </c>
    </row>
    <row r="43" spans="2:12" x14ac:dyDescent="0.3">
      <c r="B43" s="15">
        <v>44237</v>
      </c>
      <c r="C43" s="17">
        <v>1608.349976</v>
      </c>
      <c r="D43" s="17">
        <v>1614.849976</v>
      </c>
      <c r="E43" s="17">
        <v>1567</v>
      </c>
      <c r="F43" s="17">
        <v>1581.75</v>
      </c>
      <c r="G43" s="17">
        <v>1574.933716</v>
      </c>
      <c r="J43" s="17">
        <v>1604.9039310000001</v>
      </c>
      <c r="K43" s="17">
        <f t="shared" si="1"/>
        <v>4.1030648672072626E-3</v>
      </c>
      <c r="L43" s="17">
        <f t="shared" si="0"/>
        <v>1.3603859069695103</v>
      </c>
    </row>
    <row r="44" spans="2:12" x14ac:dyDescent="0.3">
      <c r="B44" s="15">
        <v>44238</v>
      </c>
      <c r="C44" s="17">
        <v>1582</v>
      </c>
      <c r="D44" s="17">
        <v>1597.8000489999999</v>
      </c>
      <c r="E44" s="17">
        <v>1564.1999510000001</v>
      </c>
      <c r="F44" s="17">
        <v>1572.349976</v>
      </c>
      <c r="G44" s="17">
        <v>1565.5742190000001</v>
      </c>
      <c r="J44" s="17">
        <v>1574.933716</v>
      </c>
      <c r="K44" s="17">
        <f t="shared" si="1"/>
        <v>-1.8850712403137057E-2</v>
      </c>
      <c r="L44" s="17">
        <f t="shared" si="0"/>
        <v>0.94945207217395422</v>
      </c>
    </row>
    <row r="45" spans="2:12" x14ac:dyDescent="0.3">
      <c r="B45" s="15">
        <v>44239</v>
      </c>
      <c r="C45" s="17">
        <v>1573.900024</v>
      </c>
      <c r="D45" s="17">
        <v>1592.5</v>
      </c>
      <c r="E45" s="17">
        <v>1573</v>
      </c>
      <c r="F45" s="17">
        <v>1581.9499510000001</v>
      </c>
      <c r="G45" s="17">
        <v>1575.1328129999999</v>
      </c>
      <c r="J45" s="17">
        <v>1565.5742190000001</v>
      </c>
      <c r="K45" s="17">
        <f t="shared" si="1"/>
        <v>-5.9605165176217639E-3</v>
      </c>
      <c r="L45" s="17">
        <f t="shared" si="0"/>
        <v>0.82112019354153654</v>
      </c>
    </row>
    <row r="46" spans="2:12" x14ac:dyDescent="0.3">
      <c r="B46" s="15">
        <v>44242</v>
      </c>
      <c r="C46" s="17">
        <v>1600.099976</v>
      </c>
      <c r="D46" s="17">
        <v>1625</v>
      </c>
      <c r="E46" s="17">
        <v>1596.6999510000001</v>
      </c>
      <c r="F46" s="17">
        <v>1616.599976</v>
      </c>
      <c r="G46" s="17">
        <v>1609.633423</v>
      </c>
      <c r="J46" s="17">
        <v>1575.1328129999999</v>
      </c>
      <c r="K46" s="17">
        <f t="shared" si="1"/>
        <v>6.0869246416612646E-3</v>
      </c>
      <c r="L46" s="17">
        <f t="shared" si="0"/>
        <v>0.9521819723000049</v>
      </c>
    </row>
    <row r="47" spans="2:12" x14ac:dyDescent="0.3">
      <c r="B47" s="15">
        <v>44243</v>
      </c>
      <c r="C47" s="17">
        <v>1621.1999510000001</v>
      </c>
      <c r="D47" s="17">
        <v>1641</v>
      </c>
      <c r="E47" s="17">
        <v>1608.4499510000001</v>
      </c>
      <c r="F47" s="17">
        <v>1626.650024</v>
      </c>
      <c r="G47" s="17">
        <v>1619.640259</v>
      </c>
      <c r="J47" s="17">
        <v>1609.633423</v>
      </c>
      <c r="K47" s="17">
        <f t="shared" si="1"/>
        <v>2.1666871057311143E-2</v>
      </c>
      <c r="L47" s="17">
        <f t="shared" si="0"/>
        <v>1.4252338996914469</v>
      </c>
    </row>
    <row r="48" spans="2:12" x14ac:dyDescent="0.3">
      <c r="B48" s="15">
        <v>44244</v>
      </c>
      <c r="C48" s="17">
        <v>1620</v>
      </c>
      <c r="D48" s="17">
        <v>1621.8000489999999</v>
      </c>
      <c r="E48" s="17">
        <v>1583</v>
      </c>
      <c r="F48" s="17">
        <v>1586.5</v>
      </c>
      <c r="G48" s="17">
        <v>1579.6632079999999</v>
      </c>
      <c r="J48" s="17">
        <v>1619.640259</v>
      </c>
      <c r="K48" s="17">
        <f t="shared" si="1"/>
        <v>6.1975967451402963E-3</v>
      </c>
      <c r="L48" s="17">
        <f t="shared" si="0"/>
        <v>1.5624417072313737</v>
      </c>
    </row>
    <row r="49" spans="2:12" x14ac:dyDescent="0.3">
      <c r="B49" s="15">
        <v>44245</v>
      </c>
      <c r="C49" s="17">
        <v>1605.9499510000001</v>
      </c>
      <c r="D49" s="17">
        <v>1605.9499510000001</v>
      </c>
      <c r="E49" s="17">
        <v>1548</v>
      </c>
      <c r="F49" s="17">
        <v>1554.3000489999999</v>
      </c>
      <c r="G49" s="17">
        <v>1547.6020510000001</v>
      </c>
      <c r="J49" s="17">
        <v>1579.6632079999999</v>
      </c>
      <c r="K49" s="17">
        <f t="shared" si="1"/>
        <v>-2.4992397415629693E-2</v>
      </c>
      <c r="L49" s="17">
        <f t="shared" si="0"/>
        <v>1.0143000648958909</v>
      </c>
    </row>
    <row r="50" spans="2:12" x14ac:dyDescent="0.3">
      <c r="B50" s="15">
        <v>44246</v>
      </c>
      <c r="C50" s="17">
        <v>1545</v>
      </c>
      <c r="D50" s="17">
        <v>1564.1999510000001</v>
      </c>
      <c r="E50" s="17">
        <v>1533</v>
      </c>
      <c r="F50" s="17">
        <v>1539.099976</v>
      </c>
      <c r="G50" s="17">
        <v>1532.4674070000001</v>
      </c>
      <c r="J50" s="17">
        <v>1547.6020510000001</v>
      </c>
      <c r="K50" s="17">
        <f t="shared" si="1"/>
        <v>-2.0504995702298381E-2</v>
      </c>
      <c r="L50" s="17">
        <f t="shared" si="0"/>
        <v>0.57469647199566265</v>
      </c>
    </row>
    <row r="51" spans="2:12" x14ac:dyDescent="0.3">
      <c r="B51" s="15">
        <v>44249</v>
      </c>
      <c r="C51" s="17">
        <v>1545.0500489999999</v>
      </c>
      <c r="D51" s="17">
        <v>1573.900024</v>
      </c>
      <c r="E51" s="17">
        <v>1539.4499510000001</v>
      </c>
      <c r="F51" s="17">
        <v>1548</v>
      </c>
      <c r="G51" s="17">
        <v>1541.3291019999999</v>
      </c>
      <c r="J51" s="17">
        <v>1532.4674070000001</v>
      </c>
      <c r="K51" s="17">
        <f t="shared" si="1"/>
        <v>-9.8275483820960789E-3</v>
      </c>
      <c r="L51" s="17">
        <f t="shared" si="0"/>
        <v>0.36717919868996446</v>
      </c>
    </row>
    <row r="52" spans="2:12" x14ac:dyDescent="0.3">
      <c r="B52" s="15">
        <v>44250</v>
      </c>
      <c r="C52" s="17">
        <v>1553.75</v>
      </c>
      <c r="D52" s="17">
        <v>1557.6999510000001</v>
      </c>
      <c r="E52" s="17">
        <v>1522.650024</v>
      </c>
      <c r="F52" s="17">
        <v>1529.150024</v>
      </c>
      <c r="G52" s="17">
        <v>1522.5604249999999</v>
      </c>
      <c r="J52" s="17">
        <v>1541.3291019999999</v>
      </c>
      <c r="K52" s="17">
        <f t="shared" si="1"/>
        <v>5.7659767168876819E-3</v>
      </c>
      <c r="L52" s="17">
        <f t="shared" si="0"/>
        <v>0.48868551117849779</v>
      </c>
    </row>
    <row r="53" spans="2:12" x14ac:dyDescent="0.3">
      <c r="B53" s="15">
        <v>44251</v>
      </c>
      <c r="C53" s="17">
        <v>1526.5</v>
      </c>
      <c r="D53" s="17">
        <v>1613.9499510000001</v>
      </c>
      <c r="E53" s="17">
        <v>1516.25</v>
      </c>
      <c r="F53" s="17">
        <v>1606.4499510000001</v>
      </c>
      <c r="G53" s="17">
        <v>1599.5272219999999</v>
      </c>
      <c r="J53" s="17">
        <v>1522.5604249999999</v>
      </c>
      <c r="K53" s="17">
        <f t="shared" si="1"/>
        <v>-1.2251689628481029E-2</v>
      </c>
      <c r="L53" s="17">
        <f t="shared" si="0"/>
        <v>0.2313405300480938</v>
      </c>
    </row>
    <row r="54" spans="2:12" x14ac:dyDescent="0.3">
      <c r="B54" s="15">
        <v>44252</v>
      </c>
      <c r="C54" s="17">
        <v>1609.75</v>
      </c>
      <c r="D54" s="17">
        <v>1636.25</v>
      </c>
      <c r="E54" s="17">
        <v>1602</v>
      </c>
      <c r="F54" s="17">
        <v>1606.400024</v>
      </c>
      <c r="G54" s="17">
        <v>1599.4774170000001</v>
      </c>
      <c r="J54" s="17">
        <v>1599.5272219999999</v>
      </c>
      <c r="K54" s="17">
        <f t="shared" si="1"/>
        <v>4.9314691503568896E-2</v>
      </c>
      <c r="L54" s="17">
        <f t="shared" si="0"/>
        <v>1.2866636581317952</v>
      </c>
    </row>
    <row r="55" spans="2:12" x14ac:dyDescent="0.3">
      <c r="B55" s="15">
        <v>44253</v>
      </c>
      <c r="C55" s="17">
        <v>1587.0500489999999</v>
      </c>
      <c r="D55" s="17">
        <v>1588.900024</v>
      </c>
      <c r="E55" s="17">
        <v>1521</v>
      </c>
      <c r="F55" s="17">
        <v>1534.400024</v>
      </c>
      <c r="G55" s="17">
        <v>1527.78772</v>
      </c>
      <c r="J55" s="17">
        <v>1599.4774170000001</v>
      </c>
      <c r="K55" s="17">
        <f t="shared" si="1"/>
        <v>-3.1137810428107656E-5</v>
      </c>
      <c r="L55" s="17">
        <f t="shared" si="0"/>
        <v>1.2859807614744991</v>
      </c>
    </row>
    <row r="56" spans="2:12" x14ac:dyDescent="0.3">
      <c r="B56" s="15">
        <v>44256</v>
      </c>
      <c r="C56" s="17">
        <v>1564</v>
      </c>
      <c r="D56" s="17">
        <v>1572.5500489999999</v>
      </c>
      <c r="E56" s="17">
        <v>1540.6999510000001</v>
      </c>
      <c r="F56" s="17">
        <v>1558.900024</v>
      </c>
      <c r="G56" s="17">
        <v>1552.182129</v>
      </c>
      <c r="J56" s="17">
        <v>1527.78772</v>
      </c>
      <c r="K56" s="17">
        <f t="shared" si="1"/>
        <v>-4.5856207129093725E-2</v>
      </c>
      <c r="L56" s="17">
        <f t="shared" si="0"/>
        <v>0.30301410262532391</v>
      </c>
    </row>
    <row r="57" spans="2:12" x14ac:dyDescent="0.3">
      <c r="B57" s="15">
        <v>44257</v>
      </c>
      <c r="C57" s="17">
        <v>1575.6999510000001</v>
      </c>
      <c r="D57" s="17">
        <v>1587.5</v>
      </c>
      <c r="E57" s="17">
        <v>1551</v>
      </c>
      <c r="F57" s="17">
        <v>1568.1999510000001</v>
      </c>
      <c r="G57" s="17">
        <v>1561.4420170000001</v>
      </c>
      <c r="J57" s="17">
        <v>1552.182129</v>
      </c>
      <c r="K57" s="17">
        <f t="shared" si="1"/>
        <v>1.584101164416209E-2</v>
      </c>
      <c r="L57" s="17">
        <f t="shared" si="0"/>
        <v>0.63749578845711419</v>
      </c>
    </row>
    <row r="58" spans="2:12" x14ac:dyDescent="0.3">
      <c r="B58" s="15">
        <v>44258</v>
      </c>
      <c r="C58" s="17">
        <v>1584</v>
      </c>
      <c r="D58" s="17">
        <v>1596</v>
      </c>
      <c r="E58" s="17">
        <v>1565</v>
      </c>
      <c r="F58" s="17">
        <v>1586.849976</v>
      </c>
      <c r="G58" s="17">
        <v>1580.0117190000001</v>
      </c>
      <c r="J58" s="17">
        <v>1561.4420170000001</v>
      </c>
      <c r="K58" s="17">
        <f t="shared" si="1"/>
        <v>5.9479981307951502E-3</v>
      </c>
      <c r="L58" s="17">
        <f t="shared" si="0"/>
        <v>0.76446188748634591</v>
      </c>
    </row>
    <row r="59" spans="2:12" x14ac:dyDescent="0.3">
      <c r="B59" s="15">
        <v>44259</v>
      </c>
      <c r="C59" s="17">
        <v>1548.5500489999999</v>
      </c>
      <c r="D59" s="17">
        <v>1571</v>
      </c>
      <c r="E59" s="17">
        <v>1539.099976</v>
      </c>
      <c r="F59" s="17">
        <v>1552.0500489999999</v>
      </c>
      <c r="G59" s="17">
        <v>1545.3616939999999</v>
      </c>
      <c r="J59" s="17">
        <v>1580.0117190000001</v>
      </c>
      <c r="K59" s="17">
        <f t="shared" si="1"/>
        <v>1.1822499933469479E-2</v>
      </c>
      <c r="L59" s="17">
        <f t="shared" si="0"/>
        <v>1.0190786412824298</v>
      </c>
    </row>
    <row r="60" spans="2:12" x14ac:dyDescent="0.3">
      <c r="B60" s="15">
        <v>44260</v>
      </c>
      <c r="C60" s="17">
        <v>1531</v>
      </c>
      <c r="D60" s="17">
        <v>1545.599976</v>
      </c>
      <c r="E60" s="17">
        <v>1521.099976</v>
      </c>
      <c r="F60" s="17">
        <v>1530</v>
      </c>
      <c r="G60" s="17">
        <v>1523.4067379999999</v>
      </c>
      <c r="J60" s="17">
        <v>1545.3616939999999</v>
      </c>
      <c r="K60" s="17">
        <f t="shared" si="1"/>
        <v>-2.2174274999968938E-2</v>
      </c>
      <c r="L60" s="17">
        <f t="shared" si="0"/>
        <v>0.54397802391909333</v>
      </c>
    </row>
    <row r="61" spans="2:12" x14ac:dyDescent="0.3">
      <c r="B61" s="15">
        <v>44263</v>
      </c>
      <c r="C61" s="17">
        <v>1542</v>
      </c>
      <c r="D61" s="17">
        <v>1555</v>
      </c>
      <c r="E61" s="17">
        <v>1512.5</v>
      </c>
      <c r="F61" s="17">
        <v>1519.5</v>
      </c>
      <c r="G61" s="17">
        <v>1512.951904</v>
      </c>
      <c r="J61" s="17">
        <v>1523.4067379999999</v>
      </c>
      <c r="K61" s="17">
        <f t="shared" si="1"/>
        <v>-1.4308887152056873E-2</v>
      </c>
      <c r="L61" s="17">
        <f t="shared" si="0"/>
        <v>0.2429446725785139</v>
      </c>
    </row>
    <row r="62" spans="2:12" x14ac:dyDescent="0.3">
      <c r="B62" s="15">
        <v>44264</v>
      </c>
      <c r="C62" s="17">
        <v>1545</v>
      </c>
      <c r="D62" s="17">
        <v>1565.6999510000001</v>
      </c>
      <c r="E62" s="17">
        <v>1538.25</v>
      </c>
      <c r="F62" s="17">
        <v>1562.5</v>
      </c>
      <c r="G62" s="17">
        <v>1555.7666019999999</v>
      </c>
      <c r="J62" s="17">
        <v>1512.951904</v>
      </c>
      <c r="K62" s="17">
        <f t="shared" si="1"/>
        <v>-6.8864561466664897E-3</v>
      </c>
      <c r="L62" s="17">
        <f t="shared" si="0"/>
        <v>9.9594181840595888E-2</v>
      </c>
    </row>
    <row r="63" spans="2:12" x14ac:dyDescent="0.3">
      <c r="B63" s="15">
        <v>44265</v>
      </c>
      <c r="C63" s="17">
        <v>1572</v>
      </c>
      <c r="D63" s="17">
        <v>1575</v>
      </c>
      <c r="E63" s="17">
        <v>1552.150024</v>
      </c>
      <c r="F63" s="17">
        <v>1555.75</v>
      </c>
      <c r="G63" s="17">
        <v>1549.0457759999999</v>
      </c>
      <c r="J63" s="17">
        <v>1555.7666019999999</v>
      </c>
      <c r="K63" s="17">
        <f t="shared" si="1"/>
        <v>2.790576998933033E-2</v>
      </c>
      <c r="L63" s="17">
        <f t="shared" si="0"/>
        <v>0.6866439589193909</v>
      </c>
    </row>
    <row r="64" spans="2:12" x14ac:dyDescent="0.3">
      <c r="B64" s="15">
        <v>44267</v>
      </c>
      <c r="C64" s="17">
        <v>1600</v>
      </c>
      <c r="D64" s="17">
        <v>1600</v>
      </c>
      <c r="E64" s="17">
        <v>1535.0500489999999</v>
      </c>
      <c r="F64" s="17">
        <v>1551.9499510000001</v>
      </c>
      <c r="G64" s="17">
        <v>1545.2620850000001</v>
      </c>
      <c r="J64" s="17">
        <v>1549.0457759999999</v>
      </c>
      <c r="K64" s="17">
        <f t="shared" si="1"/>
        <v>-4.3293028235216078E-3</v>
      </c>
      <c r="L64" s="17">
        <f t="shared" si="0"/>
        <v>0.59449197398455911</v>
      </c>
    </row>
    <row r="65" spans="2:12" x14ac:dyDescent="0.3">
      <c r="B65" s="15">
        <v>44270</v>
      </c>
      <c r="C65" s="17">
        <v>1548.400024</v>
      </c>
      <c r="D65" s="17">
        <v>1548.400024</v>
      </c>
      <c r="E65" s="17">
        <v>1515.3000489999999</v>
      </c>
      <c r="F65" s="17">
        <v>1528.650024</v>
      </c>
      <c r="G65" s="17">
        <v>1522.0625</v>
      </c>
      <c r="J65" s="17">
        <v>1545.2620850000001</v>
      </c>
      <c r="K65" s="17">
        <f t="shared" si="1"/>
        <v>-2.4455826994487237E-3</v>
      </c>
      <c r="L65" s="17">
        <f t="shared" si="0"/>
        <v>0.54261224431590738</v>
      </c>
    </row>
    <row r="66" spans="2:12" x14ac:dyDescent="0.3">
      <c r="B66" s="15">
        <v>44271</v>
      </c>
      <c r="C66" s="17">
        <v>1530.900024</v>
      </c>
      <c r="D66" s="17">
        <v>1540.400024</v>
      </c>
      <c r="E66" s="17">
        <v>1510</v>
      </c>
      <c r="F66" s="17">
        <v>1512.150024</v>
      </c>
      <c r="G66" s="17">
        <v>1505.6336670000001</v>
      </c>
      <c r="J66" s="17">
        <v>1522.0625</v>
      </c>
      <c r="K66" s="17">
        <f t="shared" si="1"/>
        <v>-1.5127207282307266E-2</v>
      </c>
      <c r="L66" s="17">
        <f t="shared" si="0"/>
        <v>0.22451327740107294</v>
      </c>
    </row>
    <row r="67" spans="2:12" x14ac:dyDescent="0.3">
      <c r="B67" s="15">
        <v>44272</v>
      </c>
      <c r="C67" s="17">
        <v>1524.25</v>
      </c>
      <c r="D67" s="17">
        <v>1539</v>
      </c>
      <c r="E67" s="17">
        <v>1490.1999510000001</v>
      </c>
      <c r="F67" s="17">
        <v>1495.349976</v>
      </c>
      <c r="G67" s="17">
        <v>1488.9060059999999</v>
      </c>
      <c r="J67" s="17">
        <v>1505.6336670000001</v>
      </c>
      <c r="K67" s="17">
        <f t="shared" si="1"/>
        <v>-1.0852472201456824E-2</v>
      </c>
      <c r="L67" s="17">
        <f t="shared" si="0"/>
        <v>-7.4914884130620162E-4</v>
      </c>
    </row>
    <row r="68" spans="2:12" x14ac:dyDescent="0.3">
      <c r="B68" s="15">
        <v>44273</v>
      </c>
      <c r="C68" s="17">
        <v>1511.75</v>
      </c>
      <c r="D68" s="17">
        <v>1522.0500489999999</v>
      </c>
      <c r="E68" s="17">
        <v>1481.150024</v>
      </c>
      <c r="F68" s="17">
        <v>1491</v>
      </c>
      <c r="G68" s="17">
        <v>1484.574707</v>
      </c>
      <c r="J68" s="17">
        <v>1488.9060059999999</v>
      </c>
      <c r="K68" s="17">
        <f t="shared" si="1"/>
        <v>-1.1172224662154827E-2</v>
      </c>
      <c r="L68" s="17">
        <f t="shared" ref="L68:L131" si="2">STANDARDIZE(J68,AVERAGE(HDFC_Adj_Close),_xlfn.STDEV.S(HDFC_Adj_Close))</f>
        <v>-0.23010892760465865</v>
      </c>
    </row>
    <row r="69" spans="2:12" x14ac:dyDescent="0.3">
      <c r="B69" s="15">
        <v>44274</v>
      </c>
      <c r="C69" s="17">
        <v>1485</v>
      </c>
      <c r="D69" s="17">
        <v>1511.1999510000001</v>
      </c>
      <c r="E69" s="17">
        <v>1474.0500489999999</v>
      </c>
      <c r="F69" s="17">
        <v>1497.5</v>
      </c>
      <c r="G69" s="17">
        <v>1491.0467530000001</v>
      </c>
      <c r="J69" s="17">
        <v>1484.574707</v>
      </c>
      <c r="K69" s="17">
        <f t="shared" si="1"/>
        <v>-2.9132874778452955E-3</v>
      </c>
      <c r="L69" s="17">
        <f t="shared" si="2"/>
        <v>-0.28949713378589997</v>
      </c>
    </row>
    <row r="70" spans="2:12" x14ac:dyDescent="0.3">
      <c r="B70" s="15">
        <v>44277</v>
      </c>
      <c r="C70" s="17">
        <v>1494.900024</v>
      </c>
      <c r="D70" s="17">
        <v>1494.900024</v>
      </c>
      <c r="E70" s="17">
        <v>1460.400024</v>
      </c>
      <c r="F70" s="17">
        <v>1469.150024</v>
      </c>
      <c r="G70" s="17">
        <v>1462.81897</v>
      </c>
      <c r="J70" s="17">
        <v>1491.0467530000001</v>
      </c>
      <c r="K70" s="17">
        <f t="shared" ref="K70:K133" si="3">LN(J70/J69)</f>
        <v>4.3500534546186765E-3</v>
      </c>
      <c r="L70" s="17">
        <f t="shared" si="2"/>
        <v>-0.20075627284268444</v>
      </c>
    </row>
    <row r="71" spans="2:12" x14ac:dyDescent="0.3">
      <c r="B71" s="15">
        <v>44278</v>
      </c>
      <c r="C71" s="17">
        <v>1470</v>
      </c>
      <c r="D71" s="17">
        <v>1507.4499510000001</v>
      </c>
      <c r="E71" s="17">
        <v>1469.099976</v>
      </c>
      <c r="F71" s="17">
        <v>1500.150024</v>
      </c>
      <c r="G71" s="17">
        <v>1493.685303</v>
      </c>
      <c r="J71" s="17">
        <v>1462.81897</v>
      </c>
      <c r="K71" s="17">
        <f t="shared" si="3"/>
        <v>-1.9113016609486059E-2</v>
      </c>
      <c r="L71" s="17">
        <f t="shared" si="2"/>
        <v>-0.58779891220869518</v>
      </c>
    </row>
    <row r="72" spans="2:12" x14ac:dyDescent="0.3">
      <c r="B72" s="15">
        <v>44279</v>
      </c>
      <c r="C72" s="17">
        <v>1490.900024</v>
      </c>
      <c r="D72" s="17">
        <v>1506.4499510000001</v>
      </c>
      <c r="E72" s="17">
        <v>1471</v>
      </c>
      <c r="F72" s="17">
        <v>1478.8000489999999</v>
      </c>
      <c r="G72" s="17">
        <v>1472.4273679999999</v>
      </c>
      <c r="J72" s="17">
        <v>1493.685303</v>
      </c>
      <c r="K72" s="17">
        <f t="shared" si="3"/>
        <v>2.0881048471524808E-2</v>
      </c>
      <c r="L72" s="17">
        <f t="shared" si="2"/>
        <v>-0.16457803822542294</v>
      </c>
    </row>
    <row r="73" spans="2:12" x14ac:dyDescent="0.3">
      <c r="B73" s="15">
        <v>44280</v>
      </c>
      <c r="C73" s="17">
        <v>1490.1999510000001</v>
      </c>
      <c r="D73" s="17">
        <v>1495.5500489999999</v>
      </c>
      <c r="E73" s="17">
        <v>1450.25</v>
      </c>
      <c r="F73" s="17">
        <v>1463.349976</v>
      </c>
      <c r="G73" s="17">
        <v>1457.043823</v>
      </c>
      <c r="J73" s="17">
        <v>1472.4273679999999</v>
      </c>
      <c r="K73" s="17">
        <f t="shared" si="3"/>
        <v>-1.433411427015434E-2</v>
      </c>
      <c r="L73" s="17">
        <f t="shared" si="2"/>
        <v>-0.4560542505043369</v>
      </c>
    </row>
    <row r="74" spans="2:12" x14ac:dyDescent="0.3">
      <c r="B74" s="15">
        <v>44281</v>
      </c>
      <c r="C74" s="17">
        <v>1494</v>
      </c>
      <c r="D74" s="17">
        <v>1499</v>
      </c>
      <c r="E74" s="17">
        <v>1474</v>
      </c>
      <c r="F74" s="17">
        <v>1491.3000489999999</v>
      </c>
      <c r="G74" s="17">
        <v>1484.8735349999999</v>
      </c>
      <c r="J74" s="17">
        <v>1457.043823</v>
      </c>
      <c r="K74" s="17">
        <f t="shared" si="3"/>
        <v>-1.0502705373012755E-2</v>
      </c>
      <c r="L74" s="17">
        <f t="shared" si="2"/>
        <v>-0.66698430688197574</v>
      </c>
    </row>
    <row r="75" spans="2:12" x14ac:dyDescent="0.3">
      <c r="B75" s="15">
        <v>44285</v>
      </c>
      <c r="C75" s="17">
        <v>1506.650024</v>
      </c>
      <c r="D75" s="17">
        <v>1562.5500489999999</v>
      </c>
      <c r="E75" s="17">
        <v>1501.5500489999999</v>
      </c>
      <c r="F75" s="17">
        <v>1553.6999510000001</v>
      </c>
      <c r="G75" s="17">
        <v>1547.0045170000001</v>
      </c>
      <c r="J75" s="17">
        <v>1484.8735349999999</v>
      </c>
      <c r="K75" s="17">
        <f t="shared" si="3"/>
        <v>1.8920002694674611E-2</v>
      </c>
      <c r="L75" s="17">
        <f t="shared" si="2"/>
        <v>-0.28539978126492976</v>
      </c>
    </row>
    <row r="76" spans="2:12" x14ac:dyDescent="0.3">
      <c r="B76" s="15">
        <v>44286</v>
      </c>
      <c r="C76" s="17">
        <v>1548</v>
      </c>
      <c r="D76" s="17">
        <v>1548</v>
      </c>
      <c r="E76" s="17">
        <v>1488</v>
      </c>
      <c r="F76" s="17">
        <v>1493.650024</v>
      </c>
      <c r="G76" s="17">
        <v>1487.213379</v>
      </c>
      <c r="J76" s="17">
        <v>1547.0045170000001</v>
      </c>
      <c r="K76" s="17">
        <f t="shared" si="3"/>
        <v>4.0990884419482385E-2</v>
      </c>
      <c r="L76" s="17">
        <f t="shared" si="2"/>
        <v>0.5665034397454527</v>
      </c>
    </row>
    <row r="77" spans="2:12" x14ac:dyDescent="0.3">
      <c r="B77" s="15">
        <v>44287</v>
      </c>
      <c r="C77" s="17">
        <v>1499.400024</v>
      </c>
      <c r="D77" s="17">
        <v>1499.400024</v>
      </c>
      <c r="E77" s="17">
        <v>1465</v>
      </c>
      <c r="F77" s="17">
        <v>1486.75</v>
      </c>
      <c r="G77" s="17">
        <v>1480.343018</v>
      </c>
      <c r="J77" s="17">
        <v>1487.213379</v>
      </c>
      <c r="K77" s="17">
        <f t="shared" si="3"/>
        <v>-3.9416337946841074E-2</v>
      </c>
      <c r="L77" s="17">
        <f t="shared" si="2"/>
        <v>-0.2533172263769049</v>
      </c>
    </row>
    <row r="78" spans="2:12" x14ac:dyDescent="0.3">
      <c r="B78" s="15">
        <v>44291</v>
      </c>
      <c r="C78" s="17">
        <v>1480</v>
      </c>
      <c r="D78" s="17">
        <v>1485</v>
      </c>
      <c r="E78" s="17">
        <v>1431</v>
      </c>
      <c r="F78" s="17">
        <v>1449.599976</v>
      </c>
      <c r="G78" s="17">
        <v>1443.353149</v>
      </c>
      <c r="J78" s="17">
        <v>1480.343018</v>
      </c>
      <c r="K78" s="17">
        <f t="shared" si="3"/>
        <v>-4.6303236440103134E-3</v>
      </c>
      <c r="L78" s="17">
        <f t="shared" si="2"/>
        <v>-0.3475195466525462</v>
      </c>
    </row>
    <row r="79" spans="2:12" x14ac:dyDescent="0.3">
      <c r="B79" s="15">
        <v>44292</v>
      </c>
      <c r="C79" s="17">
        <v>1460</v>
      </c>
      <c r="D79" s="17">
        <v>1462.650024</v>
      </c>
      <c r="E79" s="17">
        <v>1432.650024</v>
      </c>
      <c r="F79" s="17">
        <v>1440.25</v>
      </c>
      <c r="G79" s="17">
        <v>1434.043457</v>
      </c>
      <c r="J79" s="17">
        <v>1443.353149</v>
      </c>
      <c r="K79" s="17">
        <f t="shared" si="3"/>
        <v>-2.5304847489323257E-2</v>
      </c>
      <c r="L79" s="17">
        <f t="shared" si="2"/>
        <v>-0.85470271890390426</v>
      </c>
    </row>
    <row r="80" spans="2:12" x14ac:dyDescent="0.3">
      <c r="B80" s="15">
        <v>44293</v>
      </c>
      <c r="C80" s="17">
        <v>1439.3000489999999</v>
      </c>
      <c r="D80" s="17">
        <v>1456.6999510000001</v>
      </c>
      <c r="E80" s="17">
        <v>1421.5500489999999</v>
      </c>
      <c r="F80" s="17">
        <v>1447.1999510000001</v>
      </c>
      <c r="G80" s="17">
        <v>1440.963501</v>
      </c>
      <c r="J80" s="17">
        <v>1434.043457</v>
      </c>
      <c r="K80" s="17">
        <f t="shared" si="3"/>
        <v>-6.4709358911230553E-3</v>
      </c>
      <c r="L80" s="17">
        <f t="shared" si="2"/>
        <v>-0.9823517008790259</v>
      </c>
    </row>
    <row r="81" spans="2:12" x14ac:dyDescent="0.3">
      <c r="B81" s="15">
        <v>44294</v>
      </c>
      <c r="C81" s="17">
        <v>1453</v>
      </c>
      <c r="D81" s="17">
        <v>1460.900024</v>
      </c>
      <c r="E81" s="17">
        <v>1430.5</v>
      </c>
      <c r="F81" s="17">
        <v>1432.8000489999999</v>
      </c>
      <c r="G81" s="17">
        <v>1426.6256100000001</v>
      </c>
      <c r="J81" s="17">
        <v>1440.963501</v>
      </c>
      <c r="K81" s="17">
        <f t="shared" si="3"/>
        <v>4.8139412981349381E-3</v>
      </c>
      <c r="L81" s="17">
        <f t="shared" si="2"/>
        <v>-0.88746815673781909</v>
      </c>
    </row>
    <row r="82" spans="2:12" x14ac:dyDescent="0.3">
      <c r="B82" s="15">
        <v>44295</v>
      </c>
      <c r="C82" s="17">
        <v>1426</v>
      </c>
      <c r="D82" s="17">
        <v>1432.8000489999999</v>
      </c>
      <c r="E82" s="17">
        <v>1415.099976</v>
      </c>
      <c r="F82" s="17">
        <v>1421.75</v>
      </c>
      <c r="G82" s="17">
        <v>1415.623169</v>
      </c>
      <c r="J82" s="17">
        <v>1426.6256100000001</v>
      </c>
      <c r="K82" s="17">
        <f t="shared" si="3"/>
        <v>-1.0000045284247762E-2</v>
      </c>
      <c r="L82" s="17">
        <f t="shared" si="2"/>
        <v>-1.0840608248755232</v>
      </c>
    </row>
    <row r="83" spans="2:12" x14ac:dyDescent="0.3">
      <c r="B83" s="15">
        <v>44298</v>
      </c>
      <c r="C83" s="17">
        <v>1393</v>
      </c>
      <c r="D83" s="17">
        <v>1399</v>
      </c>
      <c r="E83" s="17">
        <v>1353</v>
      </c>
      <c r="F83" s="17">
        <v>1367.0500489999999</v>
      </c>
      <c r="G83" s="17">
        <v>1361.158936</v>
      </c>
      <c r="J83" s="17">
        <v>1415.623169</v>
      </c>
      <c r="K83" s="17">
        <f t="shared" si="3"/>
        <v>-7.7421062073251825E-3</v>
      </c>
      <c r="L83" s="17">
        <f t="shared" si="2"/>
        <v>-1.2349197784146246</v>
      </c>
    </row>
    <row r="84" spans="2:12" x14ac:dyDescent="0.3">
      <c r="B84" s="15">
        <v>44299</v>
      </c>
      <c r="C84" s="17">
        <v>1368</v>
      </c>
      <c r="D84" s="17">
        <v>1406.4499510000001</v>
      </c>
      <c r="E84" s="17">
        <v>1361</v>
      </c>
      <c r="F84" s="17">
        <v>1400.349976</v>
      </c>
      <c r="G84" s="17">
        <v>1394.3154300000001</v>
      </c>
      <c r="J84" s="17">
        <v>1361.158936</v>
      </c>
      <c r="K84" s="17">
        <f t="shared" si="3"/>
        <v>-3.9233340576491665E-2</v>
      </c>
      <c r="L84" s="17">
        <f t="shared" si="2"/>
        <v>-1.981701078645157</v>
      </c>
    </row>
    <row r="85" spans="2:12" x14ac:dyDescent="0.3">
      <c r="B85" s="15">
        <v>44301</v>
      </c>
      <c r="C85" s="17">
        <v>1405</v>
      </c>
      <c r="D85" s="17">
        <v>1436.6999510000001</v>
      </c>
      <c r="E85" s="17">
        <v>1391</v>
      </c>
      <c r="F85" s="17">
        <v>1430.099976</v>
      </c>
      <c r="G85" s="17">
        <v>1423.937134</v>
      </c>
      <c r="J85" s="17">
        <v>1394.3154300000001</v>
      </c>
      <c r="K85" s="17">
        <f t="shared" si="3"/>
        <v>2.4067067952279739E-2</v>
      </c>
      <c r="L85" s="17">
        <f t="shared" si="2"/>
        <v>-1.5270788736394254</v>
      </c>
    </row>
    <row r="86" spans="2:12" x14ac:dyDescent="0.3">
      <c r="B86" s="15">
        <v>44302</v>
      </c>
      <c r="C86" s="17">
        <v>1434.9499510000001</v>
      </c>
      <c r="D86" s="17">
        <v>1445</v>
      </c>
      <c r="E86" s="17">
        <v>1423.5</v>
      </c>
      <c r="F86" s="17">
        <v>1428.650024</v>
      </c>
      <c r="G86" s="17">
        <v>1422.493408</v>
      </c>
      <c r="J86" s="17">
        <v>1423.937134</v>
      </c>
      <c r="K86" s="17">
        <f t="shared" si="3"/>
        <v>2.1022100900765894E-2</v>
      </c>
      <c r="L86" s="17">
        <f t="shared" si="2"/>
        <v>-1.1209236152304083</v>
      </c>
    </row>
    <row r="87" spans="2:12" x14ac:dyDescent="0.3">
      <c r="B87" s="15">
        <v>44305</v>
      </c>
      <c r="C87" s="17">
        <v>1390</v>
      </c>
      <c r="D87" s="17">
        <v>1417.6999510000001</v>
      </c>
      <c r="E87" s="17">
        <v>1372.3000489999999</v>
      </c>
      <c r="F87" s="17">
        <v>1412.400024</v>
      </c>
      <c r="G87" s="17">
        <v>1406.3134769999999</v>
      </c>
      <c r="J87" s="17">
        <v>1422.493408</v>
      </c>
      <c r="K87" s="17">
        <f t="shared" si="3"/>
        <v>-1.0144116306374283E-3</v>
      </c>
      <c r="L87" s="17">
        <f t="shared" si="2"/>
        <v>-1.1407191309307139</v>
      </c>
    </row>
    <row r="88" spans="2:12" x14ac:dyDescent="0.3">
      <c r="B88" s="15">
        <v>44306</v>
      </c>
      <c r="C88" s="17">
        <v>1425</v>
      </c>
      <c r="D88" s="17">
        <v>1426.400024</v>
      </c>
      <c r="E88" s="17">
        <v>1383.9499510000001</v>
      </c>
      <c r="F88" s="17">
        <v>1391.400024</v>
      </c>
      <c r="G88" s="17">
        <v>1385.4039310000001</v>
      </c>
      <c r="J88" s="17">
        <v>1406.3134769999999</v>
      </c>
      <c r="K88" s="17">
        <f t="shared" si="3"/>
        <v>-1.1439527760858027E-2</v>
      </c>
      <c r="L88" s="17">
        <f t="shared" si="2"/>
        <v>-1.3625687603897463</v>
      </c>
    </row>
    <row r="89" spans="2:12" x14ac:dyDescent="0.3">
      <c r="B89" s="15">
        <v>44308</v>
      </c>
      <c r="C89" s="17">
        <v>1380</v>
      </c>
      <c r="D89" s="17">
        <v>1426.8000489999999</v>
      </c>
      <c r="E89" s="17">
        <v>1371.0500489999999</v>
      </c>
      <c r="F89" s="17">
        <v>1422.5</v>
      </c>
      <c r="G89" s="17">
        <v>1416.369995</v>
      </c>
      <c r="J89" s="17">
        <v>1385.4039310000001</v>
      </c>
      <c r="K89" s="17">
        <f t="shared" si="3"/>
        <v>-1.4979981101839476E-2</v>
      </c>
      <c r="L89" s="17">
        <f t="shared" si="2"/>
        <v>-1.6492680690738519</v>
      </c>
    </row>
    <row r="90" spans="2:12" x14ac:dyDescent="0.3">
      <c r="B90" s="15">
        <v>44309</v>
      </c>
      <c r="C90" s="17">
        <v>1409</v>
      </c>
      <c r="D90" s="17">
        <v>1434.599976</v>
      </c>
      <c r="E90" s="17">
        <v>1400.1999510000001</v>
      </c>
      <c r="F90" s="17">
        <v>1414.150024</v>
      </c>
      <c r="G90" s="17">
        <v>1408.055908</v>
      </c>
      <c r="J90" s="17">
        <v>1416.369995</v>
      </c>
      <c r="K90" s="17">
        <f t="shared" si="3"/>
        <v>2.2105512993642999E-2</v>
      </c>
      <c r="L90" s="17">
        <f t="shared" si="2"/>
        <v>-1.2246797426956602</v>
      </c>
    </row>
    <row r="91" spans="2:12" x14ac:dyDescent="0.3">
      <c r="B91" s="15">
        <v>44312</v>
      </c>
      <c r="C91" s="17">
        <v>1413</v>
      </c>
      <c r="D91" s="17">
        <v>1429</v>
      </c>
      <c r="E91" s="17">
        <v>1402.75</v>
      </c>
      <c r="F91" s="17">
        <v>1404.8000489999999</v>
      </c>
      <c r="G91" s="17">
        <v>1398.746216</v>
      </c>
      <c r="J91" s="17">
        <v>1408.055908</v>
      </c>
      <c r="K91" s="17">
        <f t="shared" si="3"/>
        <v>-5.887292709756708E-3</v>
      </c>
      <c r="L91" s="17">
        <f t="shared" si="2"/>
        <v>-1.338677578671607</v>
      </c>
    </row>
    <row r="92" spans="2:12" x14ac:dyDescent="0.3">
      <c r="B92" s="15">
        <v>44313</v>
      </c>
      <c r="C92" s="17">
        <v>1407.25</v>
      </c>
      <c r="D92" s="17">
        <v>1442</v>
      </c>
      <c r="E92" s="17">
        <v>1404.8000489999999</v>
      </c>
      <c r="F92" s="17">
        <v>1438.6999510000001</v>
      </c>
      <c r="G92" s="17">
        <v>1432.5001219999999</v>
      </c>
      <c r="J92" s="17">
        <v>1398.746216</v>
      </c>
      <c r="K92" s="17">
        <f t="shared" si="3"/>
        <v>-6.6336889661230492E-3</v>
      </c>
      <c r="L92" s="17">
        <f t="shared" si="2"/>
        <v>-1.4663265606467286</v>
      </c>
    </row>
    <row r="93" spans="2:12" x14ac:dyDescent="0.3">
      <c r="B93" s="15">
        <v>44314</v>
      </c>
      <c r="C93" s="17">
        <v>1436.25</v>
      </c>
      <c r="D93" s="17">
        <v>1479</v>
      </c>
      <c r="E93" s="17">
        <v>1431</v>
      </c>
      <c r="F93" s="17">
        <v>1476.8000489999999</v>
      </c>
      <c r="G93" s="17">
        <v>1470.4360349999999</v>
      </c>
      <c r="J93" s="17">
        <v>1432.5001219999999</v>
      </c>
      <c r="K93" s="17">
        <f t="shared" si="3"/>
        <v>2.3844979404773987E-2</v>
      </c>
      <c r="L93" s="17">
        <f t="shared" si="2"/>
        <v>-1.0035129961825207</v>
      </c>
    </row>
    <row r="94" spans="2:12" x14ac:dyDescent="0.3">
      <c r="B94" s="15">
        <v>44315</v>
      </c>
      <c r="C94" s="17">
        <v>1486.1999510000001</v>
      </c>
      <c r="D94" s="17">
        <v>1503.650024</v>
      </c>
      <c r="E94" s="17">
        <v>1461</v>
      </c>
      <c r="F94" s="17">
        <v>1472.5</v>
      </c>
      <c r="G94" s="17">
        <v>1466.154419</v>
      </c>
      <c r="J94" s="17">
        <v>1470.4360349999999</v>
      </c>
      <c r="K94" s="17">
        <f t="shared" si="3"/>
        <v>2.6137724483335453E-2</v>
      </c>
      <c r="L94" s="17">
        <f t="shared" si="2"/>
        <v>-0.48335822900582293</v>
      </c>
    </row>
    <row r="95" spans="2:12" x14ac:dyDescent="0.3">
      <c r="B95" s="15">
        <v>44316</v>
      </c>
      <c r="C95" s="17">
        <v>1445</v>
      </c>
      <c r="D95" s="17">
        <v>1453.8000489999999</v>
      </c>
      <c r="E95" s="17">
        <v>1407.5</v>
      </c>
      <c r="F95" s="17">
        <v>1412.3000489999999</v>
      </c>
      <c r="G95" s="17">
        <v>1406.2139890000001</v>
      </c>
      <c r="J95" s="17">
        <v>1466.154419</v>
      </c>
      <c r="K95" s="17">
        <f t="shared" si="3"/>
        <v>-2.9160477779042386E-3</v>
      </c>
      <c r="L95" s="17">
        <f t="shared" si="2"/>
        <v>-0.54206521132149865</v>
      </c>
    </row>
    <row r="96" spans="2:12" x14ac:dyDescent="0.3">
      <c r="B96" s="15">
        <v>44319</v>
      </c>
      <c r="C96" s="17">
        <v>1393</v>
      </c>
      <c r="D96" s="17">
        <v>1421.900024</v>
      </c>
      <c r="E96" s="17">
        <v>1377.3000489999999</v>
      </c>
      <c r="F96" s="17">
        <v>1414.4499510000001</v>
      </c>
      <c r="G96" s="17">
        <v>1408.3546140000001</v>
      </c>
      <c r="J96" s="17">
        <v>1406.2139890000001</v>
      </c>
      <c r="K96" s="17">
        <f t="shared" si="3"/>
        <v>-4.1741952657493947E-2</v>
      </c>
      <c r="L96" s="17">
        <f t="shared" si="2"/>
        <v>-1.3639328809126079</v>
      </c>
    </row>
    <row r="97" spans="2:12" x14ac:dyDescent="0.3">
      <c r="B97" s="15">
        <v>44320</v>
      </c>
      <c r="C97" s="17">
        <v>1409.9499510000001</v>
      </c>
      <c r="D97" s="17">
        <v>1423</v>
      </c>
      <c r="E97" s="17">
        <v>1383.3000489999999</v>
      </c>
      <c r="F97" s="17">
        <v>1388.349976</v>
      </c>
      <c r="G97" s="17">
        <v>1382.3670649999999</v>
      </c>
      <c r="J97" s="17">
        <v>1408.3546140000001</v>
      </c>
      <c r="K97" s="17">
        <f t="shared" si="3"/>
        <v>1.521103738923728E-3</v>
      </c>
      <c r="L97" s="17">
        <f t="shared" si="2"/>
        <v>-1.3345818989423672</v>
      </c>
    </row>
    <row r="98" spans="2:12" x14ac:dyDescent="0.3">
      <c r="B98" s="15">
        <v>44321</v>
      </c>
      <c r="C98" s="17">
        <v>1401</v>
      </c>
      <c r="D98" s="17">
        <v>1409.599976</v>
      </c>
      <c r="E98" s="17">
        <v>1381.6999510000001</v>
      </c>
      <c r="F98" s="17">
        <v>1402.599976</v>
      </c>
      <c r="G98" s="17">
        <v>1396.555664</v>
      </c>
      <c r="J98" s="17">
        <v>1382.3670649999999</v>
      </c>
      <c r="K98" s="17">
        <f t="shared" si="3"/>
        <v>-1.8624788283664855E-2</v>
      </c>
      <c r="L98" s="17">
        <f t="shared" si="2"/>
        <v>-1.6909077767349514</v>
      </c>
    </row>
    <row r="99" spans="2:12" x14ac:dyDescent="0.3">
      <c r="B99" s="15">
        <v>44322</v>
      </c>
      <c r="C99" s="17">
        <v>1407.599976</v>
      </c>
      <c r="D99" s="17">
        <v>1410.8000489999999</v>
      </c>
      <c r="E99" s="17">
        <v>1395</v>
      </c>
      <c r="F99" s="17">
        <v>1400.900024</v>
      </c>
      <c r="G99" s="17">
        <v>1394.8630370000001</v>
      </c>
      <c r="J99" s="17">
        <v>1396.555664</v>
      </c>
      <c r="K99" s="17">
        <f t="shared" si="3"/>
        <v>1.0211670982098315E-2</v>
      </c>
      <c r="L99" s="17">
        <f t="shared" si="2"/>
        <v>-1.4963621120659989</v>
      </c>
    </row>
    <row r="100" spans="2:12" x14ac:dyDescent="0.3">
      <c r="B100" s="15">
        <v>44323</v>
      </c>
      <c r="C100" s="17">
        <v>1412.9499510000001</v>
      </c>
      <c r="D100" s="17">
        <v>1424.9499510000001</v>
      </c>
      <c r="E100" s="17">
        <v>1410.25</v>
      </c>
      <c r="F100" s="17">
        <v>1414.75</v>
      </c>
      <c r="G100" s="17">
        <v>1408.6533199999999</v>
      </c>
      <c r="J100" s="17">
        <v>1394.8630370000001</v>
      </c>
      <c r="K100" s="17">
        <f t="shared" si="3"/>
        <v>-1.2127361666260702E-3</v>
      </c>
      <c r="L100" s="17">
        <f t="shared" si="2"/>
        <v>-1.5195704108382451</v>
      </c>
    </row>
    <row r="101" spans="2:12" x14ac:dyDescent="0.3">
      <c r="B101" s="15">
        <v>44326</v>
      </c>
      <c r="C101" s="17">
        <v>1427</v>
      </c>
      <c r="D101" s="17">
        <v>1430</v>
      </c>
      <c r="E101" s="17">
        <v>1412.8000489999999</v>
      </c>
      <c r="F101" s="17">
        <v>1419.849976</v>
      </c>
      <c r="G101" s="17">
        <v>1413.731323</v>
      </c>
      <c r="J101" s="17">
        <v>1408.6533199999999</v>
      </c>
      <c r="K101" s="17">
        <f t="shared" si="3"/>
        <v>9.8379267091047978E-3</v>
      </c>
      <c r="L101" s="17">
        <f t="shared" si="2"/>
        <v>-1.3304862192131306</v>
      </c>
    </row>
    <row r="102" spans="2:12" x14ac:dyDescent="0.3">
      <c r="B102" s="15">
        <v>44327</v>
      </c>
      <c r="C102" s="17">
        <v>1396</v>
      </c>
      <c r="D102" s="17">
        <v>1424.1999510000001</v>
      </c>
      <c r="E102" s="17">
        <v>1395.0500489999999</v>
      </c>
      <c r="F102" s="17">
        <v>1403.5500489999999</v>
      </c>
      <c r="G102" s="17">
        <v>1397.5017089999999</v>
      </c>
      <c r="J102" s="17">
        <v>1413.731323</v>
      </c>
      <c r="K102" s="17">
        <f t="shared" si="3"/>
        <v>3.5983815968575134E-3</v>
      </c>
      <c r="L102" s="17">
        <f t="shared" si="2"/>
        <v>-1.2608596501046552</v>
      </c>
    </row>
    <row r="103" spans="2:12" x14ac:dyDescent="0.3">
      <c r="B103" s="15">
        <v>44328</v>
      </c>
      <c r="C103" s="17">
        <v>1399.75</v>
      </c>
      <c r="D103" s="17">
        <v>1408.599976</v>
      </c>
      <c r="E103" s="17">
        <v>1388.849976</v>
      </c>
      <c r="F103" s="17">
        <v>1399.5</v>
      </c>
      <c r="G103" s="17">
        <v>1393.469116</v>
      </c>
      <c r="J103" s="17">
        <v>1397.5017089999999</v>
      </c>
      <c r="K103" s="17">
        <f t="shared" si="3"/>
        <v>-1.1546388452777176E-2</v>
      </c>
      <c r="L103" s="17">
        <f t="shared" si="2"/>
        <v>-1.4833905034292532</v>
      </c>
    </row>
    <row r="104" spans="2:12" x14ac:dyDescent="0.3">
      <c r="B104" s="15">
        <v>44330</v>
      </c>
      <c r="C104" s="17">
        <v>1394.349976</v>
      </c>
      <c r="D104" s="17">
        <v>1398.900024</v>
      </c>
      <c r="E104" s="17">
        <v>1382.349976</v>
      </c>
      <c r="F104" s="17">
        <v>1386.849976</v>
      </c>
      <c r="G104" s="17">
        <v>1380.8735349999999</v>
      </c>
      <c r="J104" s="17">
        <v>1393.469116</v>
      </c>
      <c r="K104" s="17">
        <f t="shared" si="3"/>
        <v>-2.889744149311185E-3</v>
      </c>
      <c r="L104" s="17">
        <f t="shared" si="2"/>
        <v>-1.5386830298812548</v>
      </c>
    </row>
    <row r="105" spans="2:12" x14ac:dyDescent="0.3">
      <c r="B105" s="15">
        <v>44333</v>
      </c>
      <c r="C105" s="17">
        <v>1395.150024</v>
      </c>
      <c r="D105" s="17">
        <v>1442.599976</v>
      </c>
      <c r="E105" s="17">
        <v>1381.3000489999999</v>
      </c>
      <c r="F105" s="17">
        <v>1440.25</v>
      </c>
      <c r="G105" s="17">
        <v>1434.043457</v>
      </c>
      <c r="J105" s="17">
        <v>1380.8735349999999</v>
      </c>
      <c r="K105" s="17">
        <f t="shared" si="3"/>
        <v>-9.0801095068682273E-3</v>
      </c>
      <c r="L105" s="17">
        <f t="shared" si="2"/>
        <v>-1.711386175381147</v>
      </c>
    </row>
    <row r="106" spans="2:12" x14ac:dyDescent="0.3">
      <c r="B106" s="15">
        <v>44334</v>
      </c>
      <c r="C106" s="17">
        <v>1458.9499510000001</v>
      </c>
      <c r="D106" s="17">
        <v>1482.75</v>
      </c>
      <c r="E106" s="17">
        <v>1455</v>
      </c>
      <c r="F106" s="17">
        <v>1476.6999510000001</v>
      </c>
      <c r="G106" s="17">
        <v>1470.3363039999999</v>
      </c>
      <c r="J106" s="17">
        <v>1434.043457</v>
      </c>
      <c r="K106" s="17">
        <f t="shared" si="3"/>
        <v>3.7781751172007411E-2</v>
      </c>
      <c r="L106" s="17">
        <f t="shared" si="2"/>
        <v>-0.9823517008790259</v>
      </c>
    </row>
    <row r="107" spans="2:12" x14ac:dyDescent="0.3">
      <c r="B107" s="15">
        <v>44335</v>
      </c>
      <c r="C107" s="17">
        <v>1470.1999510000001</v>
      </c>
      <c r="D107" s="17">
        <v>1478.849976</v>
      </c>
      <c r="E107" s="17">
        <v>1452.5500489999999</v>
      </c>
      <c r="F107" s="17">
        <v>1458.1999510000001</v>
      </c>
      <c r="G107" s="17">
        <v>1451.9160159999999</v>
      </c>
      <c r="J107" s="17">
        <v>1470.3363039999999</v>
      </c>
      <c r="K107" s="17">
        <f t="shared" si="3"/>
        <v>2.4993106395958774E-2</v>
      </c>
      <c r="L107" s="17">
        <f t="shared" si="2"/>
        <v>-0.48472568140074246</v>
      </c>
    </row>
    <row r="108" spans="2:12" x14ac:dyDescent="0.3">
      <c r="B108" s="15">
        <v>44336</v>
      </c>
      <c r="C108" s="17">
        <v>1458.349976</v>
      </c>
      <c r="D108" s="17">
        <v>1465.900024</v>
      </c>
      <c r="E108" s="17">
        <v>1428.5</v>
      </c>
      <c r="F108" s="17">
        <v>1432.8000489999999</v>
      </c>
      <c r="G108" s="17">
        <v>1426.6256100000001</v>
      </c>
      <c r="J108" s="17">
        <v>1451.9160159999999</v>
      </c>
      <c r="K108" s="17">
        <f t="shared" si="3"/>
        <v>-1.2607078346779979E-2</v>
      </c>
      <c r="L108" s="17">
        <f t="shared" si="2"/>
        <v>-0.73729375893634119</v>
      </c>
    </row>
    <row r="109" spans="2:12" x14ac:dyDescent="0.3">
      <c r="B109" s="15">
        <v>44337</v>
      </c>
      <c r="C109" s="17">
        <v>1443</v>
      </c>
      <c r="D109" s="17">
        <v>1501.900024</v>
      </c>
      <c r="E109" s="17">
        <v>1443</v>
      </c>
      <c r="F109" s="17">
        <v>1497.3000489999999</v>
      </c>
      <c r="G109" s="17">
        <v>1490.8476559999999</v>
      </c>
      <c r="J109" s="17">
        <v>1426.6256100000001</v>
      </c>
      <c r="K109" s="17">
        <f t="shared" si="3"/>
        <v>-1.7572132035291597E-2</v>
      </c>
      <c r="L109" s="17">
        <f t="shared" si="2"/>
        <v>-1.0840608248755232</v>
      </c>
    </row>
    <row r="110" spans="2:12" x14ac:dyDescent="0.3">
      <c r="B110" s="15">
        <v>44340</v>
      </c>
      <c r="C110" s="17">
        <v>1503.25</v>
      </c>
      <c r="D110" s="17">
        <v>1520.4499510000001</v>
      </c>
      <c r="E110" s="17">
        <v>1498.5</v>
      </c>
      <c r="F110" s="17">
        <v>1509.9499510000001</v>
      </c>
      <c r="G110" s="17">
        <v>1503.4429929999999</v>
      </c>
      <c r="J110" s="17">
        <v>1490.8476559999999</v>
      </c>
      <c r="K110" s="17">
        <f t="shared" si="3"/>
        <v>4.4032912367197134E-2</v>
      </c>
      <c r="L110" s="17">
        <f t="shared" si="2"/>
        <v>-0.20348617296873819</v>
      </c>
    </row>
    <row r="111" spans="2:12" x14ac:dyDescent="0.3">
      <c r="B111" s="15">
        <v>44341</v>
      </c>
      <c r="C111" s="17">
        <v>1510.5</v>
      </c>
      <c r="D111" s="17">
        <v>1513.75</v>
      </c>
      <c r="E111" s="17">
        <v>1470.5</v>
      </c>
      <c r="F111" s="17">
        <v>1478.9499510000001</v>
      </c>
      <c r="G111" s="17">
        <v>1472.5766599999999</v>
      </c>
      <c r="J111" s="17">
        <v>1503.4429929999999</v>
      </c>
      <c r="K111" s="17">
        <f t="shared" si="3"/>
        <v>8.4129516907516556E-3</v>
      </c>
      <c r="L111" s="17">
        <f t="shared" si="2"/>
        <v>-3.0786373052309999E-2</v>
      </c>
    </row>
    <row r="112" spans="2:12" x14ac:dyDescent="0.3">
      <c r="B112" s="15">
        <v>44342</v>
      </c>
      <c r="C112" s="17">
        <v>1480</v>
      </c>
      <c r="D112" s="17">
        <v>1487</v>
      </c>
      <c r="E112" s="17">
        <v>1470</v>
      </c>
      <c r="F112" s="17">
        <v>1477.0500489999999</v>
      </c>
      <c r="G112" s="17">
        <v>1470.684937</v>
      </c>
      <c r="J112" s="17">
        <v>1472.5766599999999</v>
      </c>
      <c r="K112" s="17">
        <f t="shared" si="3"/>
        <v>-2.0744110223050928E-2</v>
      </c>
      <c r="L112" s="17">
        <f t="shared" si="2"/>
        <v>-0.45400724703558226</v>
      </c>
    </row>
    <row r="113" spans="2:12" x14ac:dyDescent="0.3">
      <c r="B113" s="15">
        <v>44343</v>
      </c>
      <c r="C113" s="17">
        <v>1473.099976</v>
      </c>
      <c r="D113" s="17">
        <v>1489</v>
      </c>
      <c r="E113" s="17">
        <v>1462.4499510000001</v>
      </c>
      <c r="F113" s="17">
        <v>1482.650024</v>
      </c>
      <c r="G113" s="17">
        <v>1476.2607419999999</v>
      </c>
      <c r="J113" s="17">
        <v>1470.684937</v>
      </c>
      <c r="K113" s="17">
        <f t="shared" si="3"/>
        <v>-1.2854604989374848E-3</v>
      </c>
      <c r="L113" s="17">
        <f t="shared" si="2"/>
        <v>-0.47994543222247316</v>
      </c>
    </row>
    <row r="114" spans="2:12" x14ac:dyDescent="0.3">
      <c r="B114" s="15">
        <v>44344</v>
      </c>
      <c r="C114" s="17">
        <v>1490.900024</v>
      </c>
      <c r="D114" s="17">
        <v>1513</v>
      </c>
      <c r="E114" s="17">
        <v>1478.75</v>
      </c>
      <c r="F114" s="17">
        <v>1503.4499510000001</v>
      </c>
      <c r="G114" s="17">
        <v>1496.9710689999999</v>
      </c>
      <c r="J114" s="17">
        <v>1476.2607419999999</v>
      </c>
      <c r="K114" s="17">
        <f t="shared" si="3"/>
        <v>3.7841292381842768E-3</v>
      </c>
      <c r="L114" s="17">
        <f t="shared" si="2"/>
        <v>-0.40349329697011643</v>
      </c>
    </row>
    <row r="115" spans="2:12" x14ac:dyDescent="0.3">
      <c r="B115" s="15">
        <v>44347</v>
      </c>
      <c r="C115" s="17">
        <v>1500</v>
      </c>
      <c r="D115" s="17">
        <v>1519.5</v>
      </c>
      <c r="E115" s="17">
        <v>1487.5</v>
      </c>
      <c r="F115" s="17">
        <v>1515.849976</v>
      </c>
      <c r="G115" s="17">
        <v>1509.3176269999999</v>
      </c>
      <c r="J115" s="17">
        <v>1496.9710689999999</v>
      </c>
      <c r="K115" s="17">
        <f t="shared" si="3"/>
        <v>1.393141421717648E-2</v>
      </c>
      <c r="L115" s="17">
        <f t="shared" si="2"/>
        <v>-0.11952556120379197</v>
      </c>
    </row>
    <row r="116" spans="2:12" x14ac:dyDescent="0.3">
      <c r="B116" s="15">
        <v>44348</v>
      </c>
      <c r="C116" s="17">
        <v>1520.3000489999999</v>
      </c>
      <c r="D116" s="17">
        <v>1527</v>
      </c>
      <c r="E116" s="17">
        <v>1507.25</v>
      </c>
      <c r="F116" s="17">
        <v>1511.6999510000001</v>
      </c>
      <c r="G116" s="17">
        <v>1505.185547</v>
      </c>
      <c r="J116" s="17">
        <v>1509.3176269999999</v>
      </c>
      <c r="K116" s="17">
        <f t="shared" si="3"/>
        <v>8.2138667736136942E-3</v>
      </c>
      <c r="L116" s="17">
        <f t="shared" si="2"/>
        <v>4.9763128432426057E-2</v>
      </c>
    </row>
    <row r="117" spans="2:12" x14ac:dyDescent="0.3">
      <c r="B117" s="15">
        <v>44349</v>
      </c>
      <c r="C117" s="17">
        <v>1510</v>
      </c>
      <c r="D117" s="17">
        <v>1510.1999510000001</v>
      </c>
      <c r="E117" s="17">
        <v>1493</v>
      </c>
      <c r="F117" s="17">
        <v>1504</v>
      </c>
      <c r="G117" s="17">
        <v>1497.518677</v>
      </c>
      <c r="J117" s="17">
        <v>1505.185547</v>
      </c>
      <c r="K117" s="17">
        <f t="shared" si="3"/>
        <v>-2.7414683942463339E-3</v>
      </c>
      <c r="L117" s="17">
        <f t="shared" si="2"/>
        <v>-6.8935048310310451E-3</v>
      </c>
    </row>
    <row r="118" spans="2:12" x14ac:dyDescent="0.3">
      <c r="B118" s="15">
        <v>44350</v>
      </c>
      <c r="C118" s="17">
        <v>1508</v>
      </c>
      <c r="D118" s="17">
        <v>1524.9499510000001</v>
      </c>
      <c r="E118" s="17">
        <v>1487.75</v>
      </c>
      <c r="F118" s="17">
        <v>1520.5500489999999</v>
      </c>
      <c r="G118" s="17">
        <v>1513.997437</v>
      </c>
      <c r="J118" s="17">
        <v>1497.518677</v>
      </c>
      <c r="K118" s="17">
        <f t="shared" si="3"/>
        <v>-5.1066545949140551E-3</v>
      </c>
      <c r="L118" s="17">
        <f t="shared" si="2"/>
        <v>-0.11201708469120246</v>
      </c>
    </row>
    <row r="119" spans="2:12" x14ac:dyDescent="0.3">
      <c r="B119" s="15">
        <v>44351</v>
      </c>
      <c r="C119" s="17">
        <v>1516</v>
      </c>
      <c r="D119" s="17">
        <v>1520.650024</v>
      </c>
      <c r="E119" s="17">
        <v>1499.1999510000001</v>
      </c>
      <c r="F119" s="17">
        <v>1500.9499510000001</v>
      </c>
      <c r="G119" s="17">
        <v>1494.481812</v>
      </c>
      <c r="J119" s="17">
        <v>1513.997437</v>
      </c>
      <c r="K119" s="17">
        <f t="shared" si="3"/>
        <v>1.0943939097354008E-2</v>
      </c>
      <c r="L119" s="17">
        <f t="shared" si="2"/>
        <v>0.11392991100020626</v>
      </c>
    </row>
    <row r="120" spans="2:12" x14ac:dyDescent="0.3">
      <c r="B120" s="15">
        <v>44354</v>
      </c>
      <c r="C120" s="17">
        <v>1510</v>
      </c>
      <c r="D120" s="17">
        <v>1514</v>
      </c>
      <c r="E120" s="17">
        <v>1496</v>
      </c>
      <c r="F120" s="17">
        <v>1499.849976</v>
      </c>
      <c r="G120" s="17">
        <v>1493.3865969999999</v>
      </c>
      <c r="J120" s="17">
        <v>1494.481812</v>
      </c>
      <c r="K120" s="17">
        <f t="shared" si="3"/>
        <v>-1.2973929435951791E-2</v>
      </c>
      <c r="L120" s="17">
        <f t="shared" si="2"/>
        <v>-0.15365677864089278</v>
      </c>
    </row>
    <row r="121" spans="2:12" x14ac:dyDescent="0.3">
      <c r="B121" s="15">
        <v>44355</v>
      </c>
      <c r="C121" s="17">
        <v>1496.5500489999999</v>
      </c>
      <c r="D121" s="17">
        <v>1501.3000489999999</v>
      </c>
      <c r="E121" s="17">
        <v>1481.5</v>
      </c>
      <c r="F121" s="17">
        <v>1483.0500489999999</v>
      </c>
      <c r="G121" s="17">
        <v>1476.659058</v>
      </c>
      <c r="J121" s="17">
        <v>1493.3865969999999</v>
      </c>
      <c r="K121" s="17">
        <f t="shared" si="3"/>
        <v>-7.3310795465603683E-4</v>
      </c>
      <c r="L121" s="17">
        <f t="shared" si="2"/>
        <v>-0.16867371795466268</v>
      </c>
    </row>
    <row r="122" spans="2:12" x14ac:dyDescent="0.3">
      <c r="B122" s="15">
        <v>44356</v>
      </c>
      <c r="C122" s="17">
        <v>1483.900024</v>
      </c>
      <c r="D122" s="17">
        <v>1502</v>
      </c>
      <c r="E122" s="17">
        <v>1472.0500489999999</v>
      </c>
      <c r="F122" s="17">
        <v>1480.3000489999999</v>
      </c>
      <c r="G122" s="17">
        <v>1473.9208980000001</v>
      </c>
      <c r="J122" s="17">
        <v>1476.659058</v>
      </c>
      <c r="K122" s="17">
        <f t="shared" si="3"/>
        <v>-1.1264281976914606E-2</v>
      </c>
      <c r="L122" s="17">
        <f t="shared" si="2"/>
        <v>-0.39803182392628156</v>
      </c>
    </row>
    <row r="123" spans="2:12" x14ac:dyDescent="0.3">
      <c r="B123" s="15">
        <v>44357</v>
      </c>
      <c r="C123" s="17">
        <v>1482.099976</v>
      </c>
      <c r="D123" s="17">
        <v>1489</v>
      </c>
      <c r="E123" s="17">
        <v>1473.650024</v>
      </c>
      <c r="F123" s="17">
        <v>1481.0500489999999</v>
      </c>
      <c r="G123" s="17">
        <v>1474.667725</v>
      </c>
      <c r="J123" s="17">
        <v>1473.9208980000001</v>
      </c>
      <c r="K123" s="17">
        <f t="shared" si="3"/>
        <v>-1.8560153101186811E-3</v>
      </c>
      <c r="L123" s="17">
        <f t="shared" si="2"/>
        <v>-0.43557585185813819</v>
      </c>
    </row>
    <row r="124" spans="2:12" x14ac:dyDescent="0.3">
      <c r="B124" s="15">
        <v>44358</v>
      </c>
      <c r="C124" s="17">
        <v>1491</v>
      </c>
      <c r="D124" s="17">
        <v>1496.5500489999999</v>
      </c>
      <c r="E124" s="17">
        <v>1481.0500489999999</v>
      </c>
      <c r="F124" s="17">
        <v>1486.349976</v>
      </c>
      <c r="G124" s="17">
        <v>1479.9448239999999</v>
      </c>
      <c r="J124" s="17">
        <v>1474.667725</v>
      </c>
      <c r="K124" s="17">
        <f t="shared" si="3"/>
        <v>5.0656575837305755E-4</v>
      </c>
      <c r="L124" s="17">
        <f t="shared" si="2"/>
        <v>-0.42533580242776753</v>
      </c>
    </row>
    <row r="125" spans="2:12" x14ac:dyDescent="0.3">
      <c r="B125" s="15">
        <v>44361</v>
      </c>
      <c r="C125" s="17">
        <v>1478.25</v>
      </c>
      <c r="D125" s="17">
        <v>1486</v>
      </c>
      <c r="E125" s="17">
        <v>1462.5500489999999</v>
      </c>
      <c r="F125" s="17">
        <v>1479.4499510000001</v>
      </c>
      <c r="G125" s="17">
        <v>1473.0744629999999</v>
      </c>
      <c r="J125" s="17">
        <v>1479.9448239999999</v>
      </c>
      <c r="K125" s="17">
        <f t="shared" si="3"/>
        <v>3.5721127720082734E-3</v>
      </c>
      <c r="L125" s="17">
        <f t="shared" si="2"/>
        <v>-0.3529793469046506</v>
      </c>
    </row>
    <row r="126" spans="2:12" x14ac:dyDescent="0.3">
      <c r="B126" s="15">
        <v>44362</v>
      </c>
      <c r="C126" s="17">
        <v>1486</v>
      </c>
      <c r="D126" s="17">
        <v>1496</v>
      </c>
      <c r="E126" s="17">
        <v>1474.8000489999999</v>
      </c>
      <c r="F126" s="17">
        <v>1490.25</v>
      </c>
      <c r="G126" s="17">
        <v>1483.8280030000001</v>
      </c>
      <c r="J126" s="17">
        <v>1473.0744629999999</v>
      </c>
      <c r="K126" s="17">
        <f t="shared" si="3"/>
        <v>-4.65311786237174E-3</v>
      </c>
      <c r="L126" s="17">
        <f t="shared" si="2"/>
        <v>-0.44718166718029184</v>
      </c>
    </row>
    <row r="127" spans="2:12" x14ac:dyDescent="0.3">
      <c r="B127" s="15">
        <v>44363</v>
      </c>
      <c r="C127" s="17">
        <v>1488</v>
      </c>
      <c r="D127" s="17">
        <v>1494</v>
      </c>
      <c r="E127" s="17">
        <v>1478.099976</v>
      </c>
      <c r="F127" s="17">
        <v>1484.599976</v>
      </c>
      <c r="G127" s="17">
        <v>1478.2022710000001</v>
      </c>
      <c r="J127" s="17">
        <v>1483.8280030000001</v>
      </c>
      <c r="K127" s="17">
        <f t="shared" si="3"/>
        <v>7.2735489471450372E-3</v>
      </c>
      <c r="L127" s="17">
        <f t="shared" si="2"/>
        <v>-0.29973549671313099</v>
      </c>
    </row>
    <row r="128" spans="2:12" x14ac:dyDescent="0.3">
      <c r="B128" s="15">
        <v>44364</v>
      </c>
      <c r="C128" s="17">
        <v>1466</v>
      </c>
      <c r="D128" s="17">
        <v>1478.75</v>
      </c>
      <c r="E128" s="17">
        <v>1460</v>
      </c>
      <c r="F128" s="17">
        <v>1466.099976</v>
      </c>
      <c r="G128" s="17">
        <v>1459.781982</v>
      </c>
      <c r="J128" s="17">
        <v>1478.2022710000001</v>
      </c>
      <c r="K128" s="17">
        <f t="shared" si="3"/>
        <v>-3.7985693893235247E-3</v>
      </c>
      <c r="L128" s="17">
        <f t="shared" si="2"/>
        <v>-0.37687220141451727</v>
      </c>
    </row>
    <row r="129" spans="2:12" x14ac:dyDescent="0.3">
      <c r="B129" s="15">
        <v>44365</v>
      </c>
      <c r="C129" s="17">
        <v>1469.5</v>
      </c>
      <c r="D129" s="17">
        <v>1490</v>
      </c>
      <c r="E129" s="17">
        <v>1455</v>
      </c>
      <c r="F129" s="17">
        <v>1479.8000489999999</v>
      </c>
      <c r="G129" s="17">
        <v>1473.423096</v>
      </c>
      <c r="J129" s="17">
        <v>1459.781982</v>
      </c>
      <c r="K129" s="17">
        <f t="shared" si="3"/>
        <v>-1.25395705228968E-2</v>
      </c>
      <c r="L129" s="17">
        <f t="shared" si="2"/>
        <v>-0.62944029266152512</v>
      </c>
    </row>
    <row r="130" spans="2:12" x14ac:dyDescent="0.3">
      <c r="B130" s="15">
        <v>44368</v>
      </c>
      <c r="C130" s="17">
        <v>1461.349976</v>
      </c>
      <c r="D130" s="17">
        <v>1491.8000489999999</v>
      </c>
      <c r="E130" s="17">
        <v>1459</v>
      </c>
      <c r="F130" s="17">
        <v>1488.6999510000001</v>
      </c>
      <c r="G130" s="17">
        <v>1482.284668</v>
      </c>
      <c r="J130" s="17">
        <v>1473.423096</v>
      </c>
      <c r="K130" s="17">
        <f t="shared" si="3"/>
        <v>9.3012332799903303E-3</v>
      </c>
      <c r="L130" s="17">
        <f t="shared" si="2"/>
        <v>-0.44240141800202254</v>
      </c>
    </row>
    <row r="131" spans="2:12" x14ac:dyDescent="0.3">
      <c r="B131" s="15">
        <v>44369</v>
      </c>
      <c r="C131" s="17">
        <v>1497</v>
      </c>
      <c r="D131" s="17">
        <v>1508</v>
      </c>
      <c r="E131" s="17">
        <v>1480</v>
      </c>
      <c r="F131" s="17">
        <v>1483.8000489999999</v>
      </c>
      <c r="G131" s="17">
        <v>1477.405884</v>
      </c>
      <c r="J131" s="17">
        <v>1482.284668</v>
      </c>
      <c r="K131" s="17">
        <f t="shared" si="3"/>
        <v>5.9962616463747186E-3</v>
      </c>
      <c r="L131" s="17">
        <f t="shared" si="2"/>
        <v>-0.32089679201662574</v>
      </c>
    </row>
    <row r="132" spans="2:12" x14ac:dyDescent="0.3">
      <c r="B132" s="15">
        <v>44370</v>
      </c>
      <c r="C132" s="17">
        <v>1490</v>
      </c>
      <c r="D132" s="17">
        <v>1497.8000489999999</v>
      </c>
      <c r="E132" s="17">
        <v>1478.599976</v>
      </c>
      <c r="F132" s="17">
        <v>1485.5</v>
      </c>
      <c r="G132" s="17">
        <v>1479.0985109999999</v>
      </c>
      <c r="J132" s="17">
        <v>1477.405884</v>
      </c>
      <c r="K132" s="17">
        <f t="shared" si="3"/>
        <v>-3.2968233220725604E-3</v>
      </c>
      <c r="L132" s="17">
        <f t="shared" ref="L132:L195" si="4">STANDARDIZE(J132,AVERAGE(HDFC_Adj_Close),_xlfn.STDEV.S(HDFC_Adj_Close))</f>
        <v>-0.38779178820731697</v>
      </c>
    </row>
    <row r="133" spans="2:12" x14ac:dyDescent="0.3">
      <c r="B133" s="15">
        <v>44371</v>
      </c>
      <c r="C133" s="17">
        <v>1490</v>
      </c>
      <c r="D133" s="17">
        <v>1513.4499510000001</v>
      </c>
      <c r="E133" s="17">
        <v>1488</v>
      </c>
      <c r="F133" s="17">
        <v>1506.25</v>
      </c>
      <c r="G133" s="17">
        <v>1499.759033</v>
      </c>
      <c r="J133" s="17">
        <v>1479.0985109999999</v>
      </c>
      <c r="K133" s="17">
        <f t="shared" si="3"/>
        <v>1.1450192245893872E-3</v>
      </c>
      <c r="L133" s="17">
        <f t="shared" si="4"/>
        <v>-0.36458348943507068</v>
      </c>
    </row>
    <row r="134" spans="2:12" x14ac:dyDescent="0.3">
      <c r="B134" s="15">
        <v>44372</v>
      </c>
      <c r="C134" s="17">
        <v>1511.099976</v>
      </c>
      <c r="D134" s="17">
        <v>1522</v>
      </c>
      <c r="E134" s="17">
        <v>1507</v>
      </c>
      <c r="F134" s="17">
        <v>1515.099976</v>
      </c>
      <c r="G134" s="17">
        <v>1508.570923</v>
      </c>
      <c r="J134" s="17">
        <v>1499.759033</v>
      </c>
      <c r="K134" s="17">
        <f t="shared" ref="K134:K197" si="5">LN(J134/J133)</f>
        <v>1.3871662535340043E-2</v>
      </c>
      <c r="L134" s="17">
        <f t="shared" si="4"/>
        <v>-8.1298650326042263E-2</v>
      </c>
    </row>
    <row r="135" spans="2:12" x14ac:dyDescent="0.3">
      <c r="B135" s="15">
        <v>44375</v>
      </c>
      <c r="C135" s="17">
        <v>1520</v>
      </c>
      <c r="D135" s="17">
        <v>1523</v>
      </c>
      <c r="E135" s="17">
        <v>1505</v>
      </c>
      <c r="F135" s="17">
        <v>1508.349976</v>
      </c>
      <c r="G135" s="17">
        <v>1501.849976</v>
      </c>
      <c r="J135" s="17">
        <v>1508.570923</v>
      </c>
      <c r="K135" s="17">
        <f t="shared" si="5"/>
        <v>5.8583435534089309E-3</v>
      </c>
      <c r="L135" s="17">
        <f t="shared" si="4"/>
        <v>3.9524765505195042E-2</v>
      </c>
    </row>
    <row r="136" spans="2:12" x14ac:dyDescent="0.3">
      <c r="B136" s="15">
        <v>44376</v>
      </c>
      <c r="C136" s="17">
        <v>1507</v>
      </c>
      <c r="D136" s="17">
        <v>1508.1999510000001</v>
      </c>
      <c r="E136" s="17">
        <v>1492.150024</v>
      </c>
      <c r="F136" s="17">
        <v>1502.0500489999999</v>
      </c>
      <c r="G136" s="17">
        <v>1502.0500489999999</v>
      </c>
      <c r="J136" s="17">
        <v>1501.849976</v>
      </c>
      <c r="K136" s="17">
        <f t="shared" si="5"/>
        <v>-4.4651285597513066E-3</v>
      </c>
      <c r="L136" s="17">
        <f t="shared" si="4"/>
        <v>-5.2628878509961126E-2</v>
      </c>
    </row>
    <row r="137" spans="2:12" x14ac:dyDescent="0.3">
      <c r="B137" s="15">
        <v>44377</v>
      </c>
      <c r="C137" s="17">
        <v>1498</v>
      </c>
      <c r="D137" s="17">
        <v>1509</v>
      </c>
      <c r="E137" s="17">
        <v>1494.099976</v>
      </c>
      <c r="F137" s="17">
        <v>1497.900024</v>
      </c>
      <c r="G137" s="17">
        <v>1497.900024</v>
      </c>
      <c r="J137" s="17">
        <v>1502.0500489999999</v>
      </c>
      <c r="K137" s="17">
        <f t="shared" si="5"/>
        <v>1.3320882761121223E-4</v>
      </c>
      <c r="L137" s="17">
        <f t="shared" si="4"/>
        <v>-4.988559605005749E-2</v>
      </c>
    </row>
    <row r="138" spans="2:12" x14ac:dyDescent="0.3">
      <c r="B138" s="15">
        <v>44378</v>
      </c>
      <c r="C138" s="17">
        <v>1502</v>
      </c>
      <c r="D138" s="17">
        <v>1502</v>
      </c>
      <c r="E138" s="17">
        <v>1483</v>
      </c>
      <c r="F138" s="17">
        <v>1486.75</v>
      </c>
      <c r="G138" s="17">
        <v>1486.75</v>
      </c>
      <c r="J138" s="17">
        <v>1497.900024</v>
      </c>
      <c r="K138" s="17">
        <f t="shared" si="5"/>
        <v>-2.7667311430625355E-3</v>
      </c>
      <c r="L138" s="17">
        <f t="shared" si="4"/>
        <v>-0.10678828052353856</v>
      </c>
    </row>
    <row r="139" spans="2:12" x14ac:dyDescent="0.3">
      <c r="B139" s="15">
        <v>44379</v>
      </c>
      <c r="C139" s="17">
        <v>1485</v>
      </c>
      <c r="D139" s="17">
        <v>1489.25</v>
      </c>
      <c r="E139" s="17">
        <v>1477</v>
      </c>
      <c r="F139" s="17">
        <v>1480.400024</v>
      </c>
      <c r="G139" s="17">
        <v>1480.400024</v>
      </c>
      <c r="J139" s="17">
        <v>1486.75</v>
      </c>
      <c r="K139" s="17">
        <f t="shared" si="5"/>
        <v>-7.4716136104015177E-3</v>
      </c>
      <c r="L139" s="17">
        <f t="shared" si="4"/>
        <v>-0.25967080473574361</v>
      </c>
    </row>
    <row r="140" spans="2:12" x14ac:dyDescent="0.3">
      <c r="B140" s="15">
        <v>44382</v>
      </c>
      <c r="C140" s="17">
        <v>1489.9499510000001</v>
      </c>
      <c r="D140" s="17">
        <v>1504.5</v>
      </c>
      <c r="E140" s="17">
        <v>1484.5500489999999</v>
      </c>
      <c r="F140" s="17">
        <v>1495.4499510000001</v>
      </c>
      <c r="G140" s="17">
        <v>1495.4499510000001</v>
      </c>
      <c r="J140" s="17">
        <v>1480.400024</v>
      </c>
      <c r="K140" s="17">
        <f t="shared" si="5"/>
        <v>-4.2801918628675986E-3</v>
      </c>
      <c r="L140" s="17">
        <f t="shared" si="4"/>
        <v>-0.34673791414886357</v>
      </c>
    </row>
    <row r="141" spans="2:12" x14ac:dyDescent="0.3">
      <c r="B141" s="15">
        <v>44383</v>
      </c>
      <c r="C141" s="17">
        <v>1497</v>
      </c>
      <c r="D141" s="17">
        <v>1540</v>
      </c>
      <c r="E141" s="17">
        <v>1496</v>
      </c>
      <c r="F141" s="17">
        <v>1534.6999510000001</v>
      </c>
      <c r="G141" s="17">
        <v>1534.6999510000001</v>
      </c>
      <c r="J141" s="17">
        <v>1495.4499510000001</v>
      </c>
      <c r="K141" s="17">
        <f t="shared" si="5"/>
        <v>1.011479438695724E-2</v>
      </c>
      <c r="L141" s="17">
        <f t="shared" si="4"/>
        <v>-0.14038223016384113</v>
      </c>
    </row>
    <row r="142" spans="2:12" x14ac:dyDescent="0.3">
      <c r="B142" s="15">
        <v>44384</v>
      </c>
      <c r="C142" s="17">
        <v>1534</v>
      </c>
      <c r="D142" s="17">
        <v>1545.349976</v>
      </c>
      <c r="E142" s="17">
        <v>1527.6999510000001</v>
      </c>
      <c r="F142" s="17">
        <v>1539.5</v>
      </c>
      <c r="G142" s="17">
        <v>1539.5</v>
      </c>
      <c r="J142" s="17">
        <v>1534.6999510000001</v>
      </c>
      <c r="K142" s="17">
        <f t="shared" si="5"/>
        <v>2.5907758142191817E-2</v>
      </c>
      <c r="L142" s="17">
        <f t="shared" si="4"/>
        <v>0.3977905195386735</v>
      </c>
    </row>
    <row r="143" spans="2:12" x14ac:dyDescent="0.3">
      <c r="B143" s="15">
        <v>44385</v>
      </c>
      <c r="C143" s="17">
        <v>1525</v>
      </c>
      <c r="D143" s="17">
        <v>1537.6999510000001</v>
      </c>
      <c r="E143" s="17">
        <v>1513.4499510000001</v>
      </c>
      <c r="F143" s="17">
        <v>1520.4499510000001</v>
      </c>
      <c r="G143" s="17">
        <v>1520.4499510000001</v>
      </c>
      <c r="J143" s="17">
        <v>1539.5</v>
      </c>
      <c r="K143" s="17">
        <f t="shared" si="5"/>
        <v>3.1227981115704555E-3</v>
      </c>
      <c r="L143" s="17">
        <f t="shared" si="4"/>
        <v>0.46360594804916461</v>
      </c>
    </row>
    <row r="144" spans="2:12" x14ac:dyDescent="0.3">
      <c r="B144" s="15">
        <v>44386</v>
      </c>
      <c r="C144" s="17">
        <v>1512.5500489999999</v>
      </c>
      <c r="D144" s="17">
        <v>1516</v>
      </c>
      <c r="E144" s="17">
        <v>1497.5</v>
      </c>
      <c r="F144" s="17">
        <v>1502</v>
      </c>
      <c r="G144" s="17">
        <v>1502</v>
      </c>
      <c r="J144" s="17">
        <v>1520.4499510000001</v>
      </c>
      <c r="K144" s="17">
        <f t="shared" si="5"/>
        <v>-1.2451376934888521E-2</v>
      </c>
      <c r="L144" s="17">
        <f t="shared" si="4"/>
        <v>0.2024029607294803</v>
      </c>
    </row>
    <row r="145" spans="2:12" x14ac:dyDescent="0.3">
      <c r="B145" s="15">
        <v>44389</v>
      </c>
      <c r="C145" s="17">
        <v>1502</v>
      </c>
      <c r="D145" s="17">
        <v>1502</v>
      </c>
      <c r="E145" s="17">
        <v>1484</v>
      </c>
      <c r="F145" s="17">
        <v>1487</v>
      </c>
      <c r="G145" s="17">
        <v>1487</v>
      </c>
      <c r="J145" s="17">
        <v>1502</v>
      </c>
      <c r="K145" s="17">
        <f t="shared" si="5"/>
        <v>-1.2208758105586468E-2</v>
      </c>
      <c r="L145" s="17">
        <f t="shared" si="4"/>
        <v>-5.0571838290817524E-2</v>
      </c>
    </row>
    <row r="146" spans="2:12" x14ac:dyDescent="0.3">
      <c r="B146" s="15">
        <v>44390</v>
      </c>
      <c r="C146" s="17">
        <v>1496.099976</v>
      </c>
      <c r="D146" s="17">
        <v>1506.099976</v>
      </c>
      <c r="E146" s="17">
        <v>1484.099976</v>
      </c>
      <c r="F146" s="17">
        <v>1501.849976</v>
      </c>
      <c r="G146" s="17">
        <v>1501.849976</v>
      </c>
      <c r="J146" s="17">
        <v>1487</v>
      </c>
      <c r="K146" s="17">
        <f t="shared" si="5"/>
        <v>-1.0036885863925007E-2</v>
      </c>
      <c r="L146" s="17">
        <f t="shared" si="4"/>
        <v>-0.25624295282681037</v>
      </c>
    </row>
    <row r="147" spans="2:12" x14ac:dyDescent="0.3">
      <c r="B147" s="15">
        <v>44391</v>
      </c>
      <c r="C147" s="17">
        <v>1497.5</v>
      </c>
      <c r="D147" s="17">
        <v>1507.349976</v>
      </c>
      <c r="E147" s="17">
        <v>1491.099976</v>
      </c>
      <c r="F147" s="17">
        <v>1499.150024</v>
      </c>
      <c r="G147" s="17">
        <v>1499.150024</v>
      </c>
      <c r="J147" s="17">
        <v>1501.849976</v>
      </c>
      <c r="K147" s="17">
        <f t="shared" si="5"/>
        <v>9.9369980524007962E-3</v>
      </c>
      <c r="L147" s="17">
        <f t="shared" si="4"/>
        <v>-5.2628878509961126E-2</v>
      </c>
    </row>
    <row r="148" spans="2:12" x14ac:dyDescent="0.3">
      <c r="B148" s="15">
        <v>44392</v>
      </c>
      <c r="C148" s="17">
        <v>1505</v>
      </c>
      <c r="D148" s="17">
        <v>1526.75</v>
      </c>
      <c r="E148" s="17">
        <v>1499.650024</v>
      </c>
      <c r="F148" s="17">
        <v>1520.6999510000001</v>
      </c>
      <c r="G148" s="17">
        <v>1520.6999510000001</v>
      </c>
      <c r="J148" s="17">
        <v>1499.150024</v>
      </c>
      <c r="K148" s="17">
        <f t="shared" si="5"/>
        <v>-1.7993686960850986E-3</v>
      </c>
      <c r="L148" s="17">
        <f t="shared" si="4"/>
        <v>-8.9649020978872493E-2</v>
      </c>
    </row>
    <row r="149" spans="2:12" x14ac:dyDescent="0.3">
      <c r="B149" s="15">
        <v>44393</v>
      </c>
      <c r="C149" s="17">
        <v>1527.9499510000001</v>
      </c>
      <c r="D149" s="17">
        <v>1529.9499510000001</v>
      </c>
      <c r="E149" s="17">
        <v>1518.8000489999999</v>
      </c>
      <c r="F149" s="17">
        <v>1522.349976</v>
      </c>
      <c r="G149" s="17">
        <v>1522.349976</v>
      </c>
      <c r="J149" s="17">
        <v>1520.6999510000001</v>
      </c>
      <c r="K149" s="17">
        <f t="shared" si="5"/>
        <v>1.4272426107938985E-2</v>
      </c>
      <c r="L149" s="17">
        <f t="shared" si="4"/>
        <v>0.20583081263841352</v>
      </c>
    </row>
    <row r="150" spans="2:12" x14ac:dyDescent="0.3">
      <c r="B150" s="15">
        <v>44396</v>
      </c>
      <c r="C150" s="17">
        <v>1487</v>
      </c>
      <c r="D150" s="17">
        <v>1488.849976</v>
      </c>
      <c r="E150" s="17">
        <v>1466</v>
      </c>
      <c r="F150" s="17">
        <v>1471</v>
      </c>
      <c r="G150" s="17">
        <v>1471</v>
      </c>
      <c r="J150" s="17">
        <v>1522.349976</v>
      </c>
      <c r="K150" s="17">
        <f t="shared" si="5"/>
        <v>1.0844548734268607E-3</v>
      </c>
      <c r="L150" s="17">
        <f t="shared" si="4"/>
        <v>0.22845497802256245</v>
      </c>
    </row>
    <row r="151" spans="2:12" x14ac:dyDescent="0.3">
      <c r="B151" s="15">
        <v>44397</v>
      </c>
      <c r="C151" s="17">
        <v>1442</v>
      </c>
      <c r="D151" s="17">
        <v>1454</v>
      </c>
      <c r="E151" s="17">
        <v>1436.150024</v>
      </c>
      <c r="F151" s="17">
        <v>1443.150024</v>
      </c>
      <c r="G151" s="17">
        <v>1443.150024</v>
      </c>
      <c r="J151" s="17">
        <v>1471</v>
      </c>
      <c r="K151" s="17">
        <f t="shared" si="5"/>
        <v>-3.4312736196399241E-2</v>
      </c>
      <c r="L151" s="17">
        <f t="shared" si="4"/>
        <v>-0.47562547499853608</v>
      </c>
    </row>
    <row r="152" spans="2:12" x14ac:dyDescent="0.3">
      <c r="B152" s="15">
        <v>44399</v>
      </c>
      <c r="C152" s="17">
        <v>1456.099976</v>
      </c>
      <c r="D152" s="17">
        <v>1468.5</v>
      </c>
      <c r="E152" s="17">
        <v>1445</v>
      </c>
      <c r="F152" s="17">
        <v>1448.6999510000001</v>
      </c>
      <c r="G152" s="17">
        <v>1448.6999510000001</v>
      </c>
      <c r="J152" s="17">
        <v>1443.150024</v>
      </c>
      <c r="K152" s="17">
        <f t="shared" si="5"/>
        <v>-1.9114200495766436E-2</v>
      </c>
      <c r="L152" s="17">
        <f t="shared" si="4"/>
        <v>-0.85748784857991256</v>
      </c>
    </row>
    <row r="153" spans="2:12" x14ac:dyDescent="0.3">
      <c r="B153" s="15">
        <v>44400</v>
      </c>
      <c r="C153" s="17">
        <v>1451.5</v>
      </c>
      <c r="D153" s="17">
        <v>1457.4499510000001</v>
      </c>
      <c r="E153" s="17">
        <v>1435.3000489999999</v>
      </c>
      <c r="F153" s="17">
        <v>1442.75</v>
      </c>
      <c r="G153" s="17">
        <v>1442.75</v>
      </c>
      <c r="J153" s="17">
        <v>1448.6999510000001</v>
      </c>
      <c r="K153" s="17">
        <f t="shared" si="5"/>
        <v>3.8383276185063615E-3</v>
      </c>
      <c r="L153" s="17">
        <f t="shared" si="4"/>
        <v>-0.78139053713435225</v>
      </c>
    </row>
    <row r="154" spans="2:12" x14ac:dyDescent="0.3">
      <c r="B154" s="15">
        <v>44403</v>
      </c>
      <c r="C154" s="17">
        <v>1430</v>
      </c>
      <c r="D154" s="17">
        <v>1444</v>
      </c>
      <c r="E154" s="17">
        <v>1428.099976</v>
      </c>
      <c r="F154" s="17">
        <v>1434.5500489999999</v>
      </c>
      <c r="G154" s="17">
        <v>1434.5500489999999</v>
      </c>
      <c r="J154" s="17">
        <v>1442.75</v>
      </c>
      <c r="K154" s="17">
        <f t="shared" si="5"/>
        <v>-4.1155541331016395E-3</v>
      </c>
      <c r="L154" s="17">
        <f t="shared" si="4"/>
        <v>-0.86297274070798935</v>
      </c>
    </row>
    <row r="155" spans="2:12" x14ac:dyDescent="0.3">
      <c r="B155" s="15">
        <v>44404</v>
      </c>
      <c r="C155" s="17">
        <v>1436.099976</v>
      </c>
      <c r="D155" s="17">
        <v>1449.900024</v>
      </c>
      <c r="E155" s="17">
        <v>1436.099976</v>
      </c>
      <c r="F155" s="17">
        <v>1439.75</v>
      </c>
      <c r="G155" s="17">
        <v>1439.75</v>
      </c>
      <c r="J155" s="17">
        <v>1434.5500489999999</v>
      </c>
      <c r="K155" s="17">
        <f t="shared" si="5"/>
        <v>-5.6997692697415775E-3</v>
      </c>
      <c r="L155" s="17">
        <f t="shared" si="4"/>
        <v>-0.97540561146202542</v>
      </c>
    </row>
    <row r="156" spans="2:12" x14ac:dyDescent="0.3">
      <c r="B156" s="15">
        <v>44405</v>
      </c>
      <c r="C156" s="17">
        <v>1435.0500489999999</v>
      </c>
      <c r="D156" s="17">
        <v>1438.6999510000001</v>
      </c>
      <c r="E156" s="17">
        <v>1404</v>
      </c>
      <c r="F156" s="17">
        <v>1417.3000489999999</v>
      </c>
      <c r="G156" s="17">
        <v>1417.3000489999999</v>
      </c>
      <c r="J156" s="17">
        <v>1439.75</v>
      </c>
      <c r="K156" s="17">
        <f t="shared" si="5"/>
        <v>3.6182420654475014E-3</v>
      </c>
      <c r="L156" s="17">
        <f t="shared" si="4"/>
        <v>-0.90410696361518794</v>
      </c>
    </row>
    <row r="157" spans="2:12" x14ac:dyDescent="0.3">
      <c r="B157" s="15">
        <v>44406</v>
      </c>
      <c r="C157" s="17">
        <v>1428.25</v>
      </c>
      <c r="D157" s="17">
        <v>1429.9499510000001</v>
      </c>
      <c r="E157" s="17">
        <v>1413.3000489999999</v>
      </c>
      <c r="F157" s="17">
        <v>1418.25</v>
      </c>
      <c r="G157" s="17">
        <v>1418.25</v>
      </c>
      <c r="J157" s="17">
        <v>1417.3000489999999</v>
      </c>
      <c r="K157" s="17">
        <f t="shared" si="5"/>
        <v>-1.5715799641143481E-2</v>
      </c>
      <c r="L157" s="17">
        <f t="shared" si="4"/>
        <v>-1.2119273931784171</v>
      </c>
    </row>
    <row r="158" spans="2:12" x14ac:dyDescent="0.3">
      <c r="B158" s="15">
        <v>44407</v>
      </c>
      <c r="C158" s="17">
        <v>1419</v>
      </c>
      <c r="D158" s="17">
        <v>1431.75</v>
      </c>
      <c r="E158" s="17">
        <v>1407.9499510000001</v>
      </c>
      <c r="F158" s="17">
        <v>1426.4499510000001</v>
      </c>
      <c r="G158" s="17">
        <v>1426.4499510000001</v>
      </c>
      <c r="J158" s="17">
        <v>1418.25</v>
      </c>
      <c r="K158" s="17">
        <f t="shared" si="5"/>
        <v>6.7002946103829136E-4</v>
      </c>
      <c r="L158" s="17">
        <f t="shared" si="4"/>
        <v>-1.1989022277834442</v>
      </c>
    </row>
    <row r="159" spans="2:12" x14ac:dyDescent="0.3">
      <c r="B159" s="15">
        <v>44410</v>
      </c>
      <c r="C159" s="17">
        <v>1435</v>
      </c>
      <c r="D159" s="17">
        <v>1435</v>
      </c>
      <c r="E159" s="17">
        <v>1416.25</v>
      </c>
      <c r="F159" s="17">
        <v>1422.650024</v>
      </c>
      <c r="G159" s="17">
        <v>1422.650024</v>
      </c>
      <c r="J159" s="17">
        <v>1426.4499510000001</v>
      </c>
      <c r="K159" s="17">
        <f t="shared" si="5"/>
        <v>5.7650886578775613E-3</v>
      </c>
      <c r="L159" s="17">
        <f t="shared" si="4"/>
        <v>-1.0864693570294084</v>
      </c>
    </row>
    <row r="160" spans="2:12" x14ac:dyDescent="0.3">
      <c r="B160" s="15">
        <v>44411</v>
      </c>
      <c r="C160" s="17">
        <v>1410</v>
      </c>
      <c r="D160" s="17">
        <v>1439.900024</v>
      </c>
      <c r="E160" s="17">
        <v>1410</v>
      </c>
      <c r="F160" s="17">
        <v>1434.6999510000001</v>
      </c>
      <c r="G160" s="17">
        <v>1434.6999510000001</v>
      </c>
      <c r="J160" s="17">
        <v>1422.650024</v>
      </c>
      <c r="K160" s="17">
        <f t="shared" si="5"/>
        <v>-2.6674593987508965E-3</v>
      </c>
      <c r="L160" s="17">
        <f t="shared" si="4"/>
        <v>-1.138571705112436</v>
      </c>
    </row>
    <row r="161" spans="2:12" x14ac:dyDescent="0.3">
      <c r="B161" s="15">
        <v>44412</v>
      </c>
      <c r="C161" s="17">
        <v>1441</v>
      </c>
      <c r="D161" s="17">
        <v>1474.5</v>
      </c>
      <c r="E161" s="17">
        <v>1440</v>
      </c>
      <c r="F161" s="17">
        <v>1465.3000489999999</v>
      </c>
      <c r="G161" s="17">
        <v>1465.3000489999999</v>
      </c>
      <c r="J161" s="17">
        <v>1434.6999510000001</v>
      </c>
      <c r="K161" s="17">
        <f t="shared" si="5"/>
        <v>8.4343874850590188E-3</v>
      </c>
      <c r="L161" s="17">
        <f t="shared" si="4"/>
        <v>-0.97335024403461223</v>
      </c>
    </row>
    <row r="162" spans="2:12" x14ac:dyDescent="0.3">
      <c r="B162" s="15">
        <v>44413</v>
      </c>
      <c r="C162" s="17">
        <v>1467.099976</v>
      </c>
      <c r="D162" s="17">
        <v>1507.0500489999999</v>
      </c>
      <c r="E162" s="17">
        <v>1457.400024</v>
      </c>
      <c r="F162" s="17">
        <v>1484.849976</v>
      </c>
      <c r="G162" s="17">
        <v>1484.849976</v>
      </c>
      <c r="J162" s="17">
        <v>1465.3000489999999</v>
      </c>
      <c r="K162" s="17">
        <f t="shared" si="5"/>
        <v>2.1104299133367786E-2</v>
      </c>
      <c r="L162" s="17">
        <f t="shared" si="4"/>
        <v>-0.55377982666323999</v>
      </c>
    </row>
    <row r="163" spans="2:12" x14ac:dyDescent="0.3">
      <c r="B163" s="15">
        <v>44414</v>
      </c>
      <c r="C163" s="17">
        <v>1483.5500489999999</v>
      </c>
      <c r="D163" s="17">
        <v>1500</v>
      </c>
      <c r="E163" s="17">
        <v>1474</v>
      </c>
      <c r="F163" s="17">
        <v>1492.650024</v>
      </c>
      <c r="G163" s="17">
        <v>1492.650024</v>
      </c>
      <c r="J163" s="17">
        <v>1484.849976</v>
      </c>
      <c r="K163" s="17">
        <f t="shared" si="5"/>
        <v>1.325370778644706E-2</v>
      </c>
      <c r="L163" s="17">
        <f t="shared" si="4"/>
        <v>-0.2857228083174197</v>
      </c>
    </row>
    <row r="164" spans="2:12" x14ac:dyDescent="0.3">
      <c r="B164" s="15">
        <v>44417</v>
      </c>
      <c r="C164" s="17">
        <v>1492</v>
      </c>
      <c r="D164" s="17">
        <v>1507.349976</v>
      </c>
      <c r="E164" s="17">
        <v>1476</v>
      </c>
      <c r="F164" s="17">
        <v>1503.900024</v>
      </c>
      <c r="G164" s="17">
        <v>1503.900024</v>
      </c>
      <c r="J164" s="17">
        <v>1492.650024</v>
      </c>
      <c r="K164" s="17">
        <f t="shared" si="5"/>
        <v>5.2393389373897106E-3</v>
      </c>
      <c r="L164" s="17">
        <f t="shared" si="4"/>
        <v>-0.17877317061113607</v>
      </c>
    </row>
    <row r="165" spans="2:12" x14ac:dyDescent="0.3">
      <c r="B165" s="15">
        <v>44418</v>
      </c>
      <c r="C165" s="17">
        <v>1489</v>
      </c>
      <c r="D165" s="17">
        <v>1519.75</v>
      </c>
      <c r="E165" s="17">
        <v>1489</v>
      </c>
      <c r="F165" s="17">
        <v>1507.650024</v>
      </c>
      <c r="G165" s="17">
        <v>1507.650024</v>
      </c>
      <c r="J165" s="17">
        <v>1503.900024</v>
      </c>
      <c r="K165" s="17">
        <f t="shared" si="5"/>
        <v>7.5086700880084966E-3</v>
      </c>
      <c r="L165" s="17">
        <f t="shared" si="4"/>
        <v>-2.451983470914142E-2</v>
      </c>
    </row>
    <row r="166" spans="2:12" x14ac:dyDescent="0.3">
      <c r="B166" s="15">
        <v>44419</v>
      </c>
      <c r="C166" s="17">
        <v>1514.900024</v>
      </c>
      <c r="D166" s="17">
        <v>1518.849976</v>
      </c>
      <c r="E166" s="17">
        <v>1491.0500489999999</v>
      </c>
      <c r="F166" s="17">
        <v>1494.9499510000001</v>
      </c>
      <c r="G166" s="17">
        <v>1494.9499510000001</v>
      </c>
      <c r="J166" s="17">
        <v>1507.650024</v>
      </c>
      <c r="K166" s="17">
        <f t="shared" si="5"/>
        <v>2.4904131615972598E-3</v>
      </c>
      <c r="L166" s="17">
        <f t="shared" si="4"/>
        <v>2.6897943924856796E-2</v>
      </c>
    </row>
    <row r="167" spans="2:12" x14ac:dyDescent="0.3">
      <c r="B167" s="15">
        <v>44420</v>
      </c>
      <c r="C167" s="17">
        <v>1497</v>
      </c>
      <c r="D167" s="17">
        <v>1507.599976</v>
      </c>
      <c r="E167" s="17">
        <v>1489.3000489999999</v>
      </c>
      <c r="F167" s="17">
        <v>1501.400024</v>
      </c>
      <c r="G167" s="17">
        <v>1501.400024</v>
      </c>
      <c r="J167" s="17">
        <v>1494.9499510000001</v>
      </c>
      <c r="K167" s="17">
        <f t="shared" si="5"/>
        <v>-8.4594343852459671E-3</v>
      </c>
      <c r="L167" s="17">
        <f t="shared" si="4"/>
        <v>-0.14723793398170756</v>
      </c>
    </row>
    <row r="168" spans="2:12" x14ac:dyDescent="0.3">
      <c r="B168" s="15">
        <v>44421</v>
      </c>
      <c r="C168" s="17">
        <v>1501.1999510000001</v>
      </c>
      <c r="D168" s="17">
        <v>1531</v>
      </c>
      <c r="E168" s="17">
        <v>1501</v>
      </c>
      <c r="F168" s="17">
        <v>1526.1999510000001</v>
      </c>
      <c r="G168" s="17">
        <v>1526.1999510000001</v>
      </c>
      <c r="J168" s="17">
        <v>1501.400024</v>
      </c>
      <c r="K168" s="17">
        <f t="shared" si="5"/>
        <v>4.305293451555915E-3</v>
      </c>
      <c r="L168" s="17">
        <f t="shared" si="4"/>
        <v>-5.8798353798473563E-2</v>
      </c>
    </row>
    <row r="169" spans="2:12" x14ac:dyDescent="0.3">
      <c r="B169" s="15">
        <v>44424</v>
      </c>
      <c r="C169" s="17">
        <v>1526.150024</v>
      </c>
      <c r="D169" s="17">
        <v>1535</v>
      </c>
      <c r="E169" s="17">
        <v>1521.4499510000001</v>
      </c>
      <c r="F169" s="17">
        <v>1530.599976</v>
      </c>
      <c r="G169" s="17">
        <v>1530.599976</v>
      </c>
      <c r="J169" s="17">
        <v>1526.1999510000001</v>
      </c>
      <c r="K169" s="17">
        <f t="shared" si="5"/>
        <v>1.6382931625665911E-2</v>
      </c>
      <c r="L169" s="17">
        <f t="shared" si="4"/>
        <v>0.28124355463494422</v>
      </c>
    </row>
    <row r="170" spans="2:12" x14ac:dyDescent="0.3">
      <c r="B170" s="15">
        <v>44425</v>
      </c>
      <c r="C170" s="17">
        <v>1517.1999510000001</v>
      </c>
      <c r="D170" s="17">
        <v>1524</v>
      </c>
      <c r="E170" s="17">
        <v>1505.3000489999999</v>
      </c>
      <c r="F170" s="17">
        <v>1514.650024</v>
      </c>
      <c r="G170" s="17">
        <v>1514.650024</v>
      </c>
      <c r="J170" s="17">
        <v>1530.599976</v>
      </c>
      <c r="K170" s="17">
        <f t="shared" si="5"/>
        <v>2.878845946046663E-3</v>
      </c>
      <c r="L170" s="17">
        <f t="shared" si="4"/>
        <v>0.34157409101735853</v>
      </c>
    </row>
    <row r="171" spans="2:12" x14ac:dyDescent="0.3">
      <c r="B171" s="15">
        <v>44426</v>
      </c>
      <c r="C171" s="17">
        <v>1556.6999510000001</v>
      </c>
      <c r="D171" s="17">
        <v>1565.349976</v>
      </c>
      <c r="E171" s="17">
        <v>1508.349976</v>
      </c>
      <c r="F171" s="17">
        <v>1513</v>
      </c>
      <c r="G171" s="17">
        <v>1513</v>
      </c>
      <c r="J171" s="17">
        <v>1514.650024</v>
      </c>
      <c r="K171" s="17">
        <f t="shared" si="5"/>
        <v>-1.047539469923882E-2</v>
      </c>
      <c r="L171" s="17">
        <f t="shared" si="4"/>
        <v>0.1228777973749868</v>
      </c>
    </row>
    <row r="172" spans="2:12" x14ac:dyDescent="0.3">
      <c r="B172" s="15">
        <v>44428</v>
      </c>
      <c r="C172" s="17">
        <v>1486.0500489999999</v>
      </c>
      <c r="D172" s="17">
        <v>1519.8000489999999</v>
      </c>
      <c r="E172" s="17">
        <v>1486.0500489999999</v>
      </c>
      <c r="F172" s="17">
        <v>1514.75</v>
      </c>
      <c r="G172" s="17">
        <v>1514.75</v>
      </c>
      <c r="J172" s="17">
        <v>1513</v>
      </c>
      <c r="K172" s="17">
        <f t="shared" si="5"/>
        <v>-1.089970208100375E-3</v>
      </c>
      <c r="L172" s="17">
        <f t="shared" si="4"/>
        <v>0.1002536457022439</v>
      </c>
    </row>
    <row r="173" spans="2:12" x14ac:dyDescent="0.3">
      <c r="B173" s="15">
        <v>44431</v>
      </c>
      <c r="C173" s="17">
        <v>1529.849976</v>
      </c>
      <c r="D173" s="17">
        <v>1533.150024</v>
      </c>
      <c r="E173" s="17">
        <v>1508.650024</v>
      </c>
      <c r="F173" s="17">
        <v>1524.599976</v>
      </c>
      <c r="G173" s="17">
        <v>1524.599976</v>
      </c>
      <c r="J173" s="17">
        <v>1514.75</v>
      </c>
      <c r="K173" s="17">
        <f t="shared" si="5"/>
        <v>1.1559740367424885E-3</v>
      </c>
      <c r="L173" s="17">
        <f t="shared" si="4"/>
        <v>0.12424860906477642</v>
      </c>
    </row>
    <row r="174" spans="2:12" x14ac:dyDescent="0.3">
      <c r="B174" s="15">
        <v>44432</v>
      </c>
      <c r="C174" s="17">
        <v>1530</v>
      </c>
      <c r="D174" s="17">
        <v>1564.5</v>
      </c>
      <c r="E174" s="17">
        <v>1527.4499510000001</v>
      </c>
      <c r="F174" s="17">
        <v>1558.849976</v>
      </c>
      <c r="G174" s="17">
        <v>1558.849976</v>
      </c>
      <c r="J174" s="17">
        <v>1524.599976</v>
      </c>
      <c r="K174" s="17">
        <f t="shared" si="5"/>
        <v>6.4816559872409576E-3</v>
      </c>
      <c r="L174" s="17">
        <f t="shared" si="4"/>
        <v>0.2593056452029614</v>
      </c>
    </row>
    <row r="175" spans="2:12" x14ac:dyDescent="0.3">
      <c r="B175" s="15">
        <v>44433</v>
      </c>
      <c r="C175" s="17">
        <v>1552.099976</v>
      </c>
      <c r="D175" s="17">
        <v>1564.8000489999999</v>
      </c>
      <c r="E175" s="17">
        <v>1548</v>
      </c>
      <c r="F175" s="17">
        <v>1557.400024</v>
      </c>
      <c r="G175" s="17">
        <v>1557.400024</v>
      </c>
      <c r="J175" s="17">
        <v>1558.849976</v>
      </c>
      <c r="K175" s="17">
        <f t="shared" si="5"/>
        <v>2.2216289697690694E-2</v>
      </c>
      <c r="L175" s="17">
        <f t="shared" si="4"/>
        <v>0.7289213567268118</v>
      </c>
    </row>
    <row r="176" spans="2:12" x14ac:dyDescent="0.3">
      <c r="B176" s="15">
        <v>44434</v>
      </c>
      <c r="C176" s="17">
        <v>1550</v>
      </c>
      <c r="D176" s="17">
        <v>1571</v>
      </c>
      <c r="E176" s="17">
        <v>1543.4499510000001</v>
      </c>
      <c r="F176" s="17">
        <v>1554.8000489999999</v>
      </c>
      <c r="G176" s="17">
        <v>1554.8000489999999</v>
      </c>
      <c r="J176" s="17">
        <v>1557.400024</v>
      </c>
      <c r="K176" s="17">
        <f t="shared" si="5"/>
        <v>-9.3057495684518944E-4</v>
      </c>
      <c r="L176" s="17">
        <f t="shared" si="4"/>
        <v>0.70904047380256641</v>
      </c>
    </row>
    <row r="177" spans="2:12" x14ac:dyDescent="0.3">
      <c r="B177" s="15">
        <v>44435</v>
      </c>
      <c r="C177" s="17">
        <v>1552</v>
      </c>
      <c r="D177" s="17">
        <v>1558.650024</v>
      </c>
      <c r="E177" s="17">
        <v>1545.25</v>
      </c>
      <c r="F177" s="17">
        <v>1548.4499510000001</v>
      </c>
      <c r="G177" s="17">
        <v>1548.4499510000001</v>
      </c>
      <c r="J177" s="17">
        <v>1554.8000489999999</v>
      </c>
      <c r="K177" s="17">
        <f t="shared" si="5"/>
        <v>-1.6708280598098551E-3</v>
      </c>
      <c r="L177" s="17">
        <f t="shared" si="4"/>
        <v>0.67339115673485073</v>
      </c>
    </row>
    <row r="178" spans="2:12" x14ac:dyDescent="0.3">
      <c r="B178" s="15">
        <v>44438</v>
      </c>
      <c r="C178" s="17">
        <v>1555.599976</v>
      </c>
      <c r="D178" s="17">
        <v>1570</v>
      </c>
      <c r="E178" s="17">
        <v>1551.599976</v>
      </c>
      <c r="F178" s="17">
        <v>1568.25</v>
      </c>
      <c r="G178" s="17">
        <v>1568.25</v>
      </c>
      <c r="J178" s="17">
        <v>1548.4499510000001</v>
      </c>
      <c r="K178" s="17">
        <f t="shared" si="5"/>
        <v>-4.0925525582144288E-3</v>
      </c>
      <c r="L178" s="17">
        <f t="shared" si="4"/>
        <v>0.58632237453000036</v>
      </c>
    </row>
    <row r="179" spans="2:12" x14ac:dyDescent="0.3">
      <c r="B179" s="15">
        <v>44439</v>
      </c>
      <c r="C179" s="17">
        <v>1563.5</v>
      </c>
      <c r="D179" s="17">
        <v>1583.349976</v>
      </c>
      <c r="E179" s="17">
        <v>1562.1999510000001</v>
      </c>
      <c r="F179" s="17">
        <v>1581.400024</v>
      </c>
      <c r="G179" s="17">
        <v>1581.400024</v>
      </c>
      <c r="J179" s="17">
        <v>1568.25</v>
      </c>
      <c r="K179" s="17">
        <f t="shared" si="5"/>
        <v>1.2705949041692021E-2</v>
      </c>
      <c r="L179" s="17">
        <f t="shared" si="4"/>
        <v>0.85780891757648425</v>
      </c>
    </row>
    <row r="180" spans="2:12" x14ac:dyDescent="0.3">
      <c r="B180" s="15">
        <v>44440</v>
      </c>
      <c r="C180" s="17">
        <v>1575</v>
      </c>
      <c r="D180" s="17">
        <v>1598</v>
      </c>
      <c r="E180" s="17">
        <v>1574.5</v>
      </c>
      <c r="F180" s="17">
        <v>1579.099976</v>
      </c>
      <c r="G180" s="17">
        <v>1579.099976</v>
      </c>
      <c r="J180" s="17">
        <v>1581.400024</v>
      </c>
      <c r="K180" s="17">
        <f t="shared" si="5"/>
        <v>8.3501978363999443E-3</v>
      </c>
      <c r="L180" s="17">
        <f t="shared" si="4"/>
        <v>1.0381142570601551</v>
      </c>
    </row>
    <row r="181" spans="2:12" x14ac:dyDescent="0.3">
      <c r="B181" s="15">
        <v>44441</v>
      </c>
      <c r="C181" s="17">
        <v>1574.099976</v>
      </c>
      <c r="D181" s="17">
        <v>1592</v>
      </c>
      <c r="E181" s="17">
        <v>1571.25</v>
      </c>
      <c r="F181" s="17">
        <v>1589</v>
      </c>
      <c r="G181" s="17">
        <v>1589</v>
      </c>
      <c r="J181" s="17">
        <v>1579.099976</v>
      </c>
      <c r="K181" s="17">
        <f t="shared" si="5"/>
        <v>-1.4554965391860221E-3</v>
      </c>
      <c r="L181" s="17">
        <f t="shared" si="4"/>
        <v>1.0065773613504021</v>
      </c>
    </row>
    <row r="182" spans="2:12" x14ac:dyDescent="0.3">
      <c r="B182" s="15">
        <v>44442</v>
      </c>
      <c r="C182" s="17">
        <v>1586.099976</v>
      </c>
      <c r="D182" s="17">
        <v>1598</v>
      </c>
      <c r="E182" s="17">
        <v>1568.3000489999999</v>
      </c>
      <c r="F182" s="17">
        <v>1576.0500489999999</v>
      </c>
      <c r="G182" s="17">
        <v>1576.0500489999999</v>
      </c>
      <c r="J182" s="17">
        <v>1589</v>
      </c>
      <c r="K182" s="17">
        <f t="shared" si="5"/>
        <v>6.2498382626495078E-3</v>
      </c>
      <c r="L182" s="17">
        <f t="shared" si="4"/>
        <v>1.142320626017941</v>
      </c>
    </row>
    <row r="183" spans="2:12" x14ac:dyDescent="0.3">
      <c r="B183" s="15">
        <v>44445</v>
      </c>
      <c r="C183" s="17">
        <v>1579.9499510000001</v>
      </c>
      <c r="D183" s="17">
        <v>1580.9499510000001</v>
      </c>
      <c r="E183" s="17">
        <v>1561.9499510000001</v>
      </c>
      <c r="F183" s="17">
        <v>1565.6999510000001</v>
      </c>
      <c r="G183" s="17">
        <v>1565.6999510000001</v>
      </c>
      <c r="J183" s="17">
        <v>1576.0500489999999</v>
      </c>
      <c r="K183" s="17">
        <f t="shared" si="5"/>
        <v>-8.1831396434383814E-3</v>
      </c>
      <c r="L183" s="17">
        <f t="shared" si="4"/>
        <v>0.964758568994174</v>
      </c>
    </row>
    <row r="184" spans="2:12" x14ac:dyDescent="0.3">
      <c r="B184" s="15">
        <v>44446</v>
      </c>
      <c r="C184" s="17">
        <v>1562.5</v>
      </c>
      <c r="D184" s="17">
        <v>1582</v>
      </c>
      <c r="E184" s="17">
        <v>1555.1999510000001</v>
      </c>
      <c r="F184" s="17">
        <v>1569.25</v>
      </c>
      <c r="G184" s="17">
        <v>1569.25</v>
      </c>
      <c r="J184" s="17">
        <v>1565.6999510000001</v>
      </c>
      <c r="K184" s="17">
        <f t="shared" si="5"/>
        <v>-6.5887708717067752E-3</v>
      </c>
      <c r="L184" s="17">
        <f t="shared" si="4"/>
        <v>0.82284415624639207</v>
      </c>
    </row>
    <row r="185" spans="2:12" x14ac:dyDescent="0.3">
      <c r="B185" s="15">
        <v>44447</v>
      </c>
      <c r="C185" s="17">
        <v>1571.9499510000001</v>
      </c>
      <c r="D185" s="17">
        <v>1580.5</v>
      </c>
      <c r="E185" s="17">
        <v>1565.599976</v>
      </c>
      <c r="F185" s="17">
        <v>1576.400024</v>
      </c>
      <c r="G185" s="17">
        <v>1576.400024</v>
      </c>
      <c r="J185" s="17">
        <v>1569.25</v>
      </c>
      <c r="K185" s="17">
        <f t="shared" si="5"/>
        <v>2.2648211760702788E-3</v>
      </c>
      <c r="L185" s="17">
        <f t="shared" si="4"/>
        <v>0.87152032521221712</v>
      </c>
    </row>
    <row r="186" spans="2:12" x14ac:dyDescent="0.3">
      <c r="B186" s="15">
        <v>44448</v>
      </c>
      <c r="C186" s="17">
        <v>1574</v>
      </c>
      <c r="D186" s="17">
        <v>1579.4499510000001</v>
      </c>
      <c r="E186" s="17">
        <v>1561</v>
      </c>
      <c r="F186" s="17">
        <v>1568.599976</v>
      </c>
      <c r="G186" s="17">
        <v>1568.599976</v>
      </c>
      <c r="J186" s="17">
        <v>1576.400024</v>
      </c>
      <c r="K186" s="17">
        <f t="shared" si="5"/>
        <v>4.545983347769819E-3</v>
      </c>
      <c r="L186" s="17">
        <f t="shared" si="4"/>
        <v>0.96955721888149071</v>
      </c>
    </row>
    <row r="187" spans="2:12" x14ac:dyDescent="0.3">
      <c r="B187" s="15">
        <v>44452</v>
      </c>
      <c r="C187" s="17">
        <v>1562</v>
      </c>
      <c r="D187" s="17">
        <v>1584</v>
      </c>
      <c r="E187" s="17">
        <v>1553.650024</v>
      </c>
      <c r="F187" s="17">
        <v>1555.5500489999999</v>
      </c>
      <c r="G187" s="17">
        <v>1555.5500489999999</v>
      </c>
      <c r="J187" s="17">
        <v>1568.599976</v>
      </c>
      <c r="K187" s="17">
        <f t="shared" si="5"/>
        <v>-4.9602950671126297E-3</v>
      </c>
      <c r="L187" s="17">
        <f t="shared" si="4"/>
        <v>0.86260758117520708</v>
      </c>
    </row>
    <row r="188" spans="2:12" x14ac:dyDescent="0.3">
      <c r="B188" s="15">
        <v>44453</v>
      </c>
      <c r="C188" s="17">
        <v>1560</v>
      </c>
      <c r="D188" s="17">
        <v>1564.5</v>
      </c>
      <c r="E188" s="17">
        <v>1546.599976</v>
      </c>
      <c r="F188" s="17">
        <v>1548.5500489999999</v>
      </c>
      <c r="G188" s="17">
        <v>1548.5500489999999</v>
      </c>
      <c r="J188" s="17">
        <v>1555.5500489999999</v>
      </c>
      <c r="K188" s="17">
        <f t="shared" si="5"/>
        <v>-8.3542741519589212E-3</v>
      </c>
      <c r="L188" s="17">
        <f t="shared" si="4"/>
        <v>0.68367471246165035</v>
      </c>
    </row>
    <row r="189" spans="2:12" x14ac:dyDescent="0.3">
      <c r="B189" s="15">
        <v>44454</v>
      </c>
      <c r="C189" s="17">
        <v>1535</v>
      </c>
      <c r="D189" s="17">
        <v>1554.8000489999999</v>
      </c>
      <c r="E189" s="17">
        <v>1535</v>
      </c>
      <c r="F189" s="17">
        <v>1546.8000489999999</v>
      </c>
      <c r="G189" s="17">
        <v>1546.8000489999999</v>
      </c>
      <c r="J189" s="17">
        <v>1548.5500489999999</v>
      </c>
      <c r="K189" s="17">
        <f t="shared" si="5"/>
        <v>-4.5101714796289653E-3</v>
      </c>
      <c r="L189" s="17">
        <f t="shared" si="4"/>
        <v>0.58769485901152041</v>
      </c>
    </row>
    <row r="190" spans="2:12" x14ac:dyDescent="0.3">
      <c r="B190" s="15">
        <v>44455</v>
      </c>
      <c r="C190" s="17">
        <v>1537.75</v>
      </c>
      <c r="D190" s="17">
        <v>1564.3000489999999</v>
      </c>
      <c r="E190" s="17">
        <v>1536.3000489999999</v>
      </c>
      <c r="F190" s="17">
        <v>1559.9499510000001</v>
      </c>
      <c r="G190" s="17">
        <v>1559.9499510000001</v>
      </c>
      <c r="J190" s="17">
        <v>1546.8000489999999</v>
      </c>
      <c r="K190" s="17">
        <f t="shared" si="5"/>
        <v>-1.1307284352652213E-3</v>
      </c>
      <c r="L190" s="17">
        <f t="shared" si="4"/>
        <v>0.56369989564898793</v>
      </c>
    </row>
    <row r="191" spans="2:12" x14ac:dyDescent="0.3">
      <c r="B191" s="15">
        <v>44456</v>
      </c>
      <c r="C191" s="17">
        <v>1569</v>
      </c>
      <c r="D191" s="17">
        <v>1589</v>
      </c>
      <c r="E191" s="17">
        <v>1559.1999510000001</v>
      </c>
      <c r="F191" s="17">
        <v>1582.150024</v>
      </c>
      <c r="G191" s="17">
        <v>1582.150024</v>
      </c>
      <c r="J191" s="17">
        <v>1559.9499510000001</v>
      </c>
      <c r="K191" s="17">
        <f t="shared" si="5"/>
        <v>8.4654256251693889E-3</v>
      </c>
      <c r="L191" s="17">
        <f t="shared" si="4"/>
        <v>0.74400356234092813</v>
      </c>
    </row>
    <row r="192" spans="2:12" x14ac:dyDescent="0.3">
      <c r="B192" s="15">
        <v>44459</v>
      </c>
      <c r="C192" s="17">
        <v>1564</v>
      </c>
      <c r="D192" s="17">
        <v>1581.6999510000001</v>
      </c>
      <c r="E192" s="17">
        <v>1558</v>
      </c>
      <c r="F192" s="17">
        <v>1559.849976</v>
      </c>
      <c r="G192" s="17">
        <v>1559.849976</v>
      </c>
      <c r="J192" s="17">
        <v>1582.150024</v>
      </c>
      <c r="K192" s="17">
        <f t="shared" si="5"/>
        <v>1.41309586531353E-2</v>
      </c>
      <c r="L192" s="17">
        <f t="shared" si="4"/>
        <v>1.0483978127869547</v>
      </c>
    </row>
    <row r="193" spans="2:12" x14ac:dyDescent="0.3">
      <c r="B193" s="15">
        <v>44460</v>
      </c>
      <c r="C193" s="17">
        <v>1562</v>
      </c>
      <c r="D193" s="17">
        <v>1568.650024</v>
      </c>
      <c r="E193" s="17">
        <v>1528.9499510000001</v>
      </c>
      <c r="F193" s="17">
        <v>1551.9499510000001</v>
      </c>
      <c r="G193" s="17">
        <v>1551.9499510000001</v>
      </c>
      <c r="J193" s="17">
        <v>1559.849976</v>
      </c>
      <c r="K193" s="17">
        <f t="shared" si="5"/>
        <v>-1.4195049301493293E-2</v>
      </c>
      <c r="L193" s="17">
        <f t="shared" si="4"/>
        <v>0.74263276436254466</v>
      </c>
    </row>
    <row r="194" spans="2:12" x14ac:dyDescent="0.3">
      <c r="B194" s="15">
        <v>44461</v>
      </c>
      <c r="C194" s="17">
        <v>1549</v>
      </c>
      <c r="D194" s="17">
        <v>1550.150024</v>
      </c>
      <c r="E194" s="17">
        <v>1530</v>
      </c>
      <c r="F194" s="17">
        <v>1533.6999510000001</v>
      </c>
      <c r="G194" s="17">
        <v>1533.6999510000001</v>
      </c>
      <c r="J194" s="17">
        <v>1551.9499510000001</v>
      </c>
      <c r="K194" s="17">
        <f t="shared" si="5"/>
        <v>-5.0774742320828011E-3</v>
      </c>
      <c r="L194" s="17">
        <f t="shared" si="4"/>
        <v>0.63431230125506533</v>
      </c>
    </row>
    <row r="195" spans="2:12" x14ac:dyDescent="0.3">
      <c r="B195" s="15">
        <v>44462</v>
      </c>
      <c r="C195" s="17">
        <v>1542</v>
      </c>
      <c r="D195" s="17">
        <v>1572</v>
      </c>
      <c r="E195" s="17">
        <v>1542</v>
      </c>
      <c r="F195" s="17">
        <v>1570</v>
      </c>
      <c r="G195" s="17">
        <v>1570</v>
      </c>
      <c r="J195" s="17">
        <v>1533.6999510000001</v>
      </c>
      <c r="K195" s="17">
        <f t="shared" si="5"/>
        <v>-1.1829088448321862E-2</v>
      </c>
      <c r="L195" s="17">
        <f t="shared" si="4"/>
        <v>0.3840791119029407</v>
      </c>
    </row>
    <row r="196" spans="2:12" x14ac:dyDescent="0.3">
      <c r="B196" s="15">
        <v>44463</v>
      </c>
      <c r="C196" s="17">
        <v>1579</v>
      </c>
      <c r="D196" s="17">
        <v>1607.9499510000001</v>
      </c>
      <c r="E196" s="17">
        <v>1575</v>
      </c>
      <c r="F196" s="17">
        <v>1601.5500489999999</v>
      </c>
      <c r="G196" s="17">
        <v>1601.5500489999999</v>
      </c>
      <c r="J196" s="17">
        <v>1570</v>
      </c>
      <c r="K196" s="17">
        <f t="shared" si="5"/>
        <v>2.3392534634501933E-2</v>
      </c>
      <c r="L196" s="17">
        <f t="shared" ref="L196:L249" si="6">STANDARDIZE(J196,AVERAGE(HDFC_Adj_Close),_xlfn.STDEV.S(HDFC_Adj_Close))</f>
        <v>0.88180388093901674</v>
      </c>
    </row>
    <row r="197" spans="2:12" x14ac:dyDescent="0.3">
      <c r="B197" s="15">
        <v>44466</v>
      </c>
      <c r="C197" s="17">
        <v>1615.6999510000001</v>
      </c>
      <c r="D197" s="17">
        <v>1635.5</v>
      </c>
      <c r="E197" s="17">
        <v>1608</v>
      </c>
      <c r="F197" s="17">
        <v>1625.099976</v>
      </c>
      <c r="G197" s="17">
        <v>1625.099976</v>
      </c>
      <c r="J197" s="17">
        <v>1601.5500489999999</v>
      </c>
      <c r="K197" s="17">
        <f t="shared" si="5"/>
        <v>1.9896321545427517E-2</v>
      </c>
      <c r="L197" s="17">
        <f t="shared" si="6"/>
        <v>1.3143994637053618</v>
      </c>
    </row>
    <row r="198" spans="2:12" x14ac:dyDescent="0.3">
      <c r="B198" s="15">
        <v>44467</v>
      </c>
      <c r="C198" s="17">
        <v>1632</v>
      </c>
      <c r="D198" s="17">
        <v>1632</v>
      </c>
      <c r="E198" s="17">
        <v>1582</v>
      </c>
      <c r="F198" s="17">
        <v>1615.0500489999999</v>
      </c>
      <c r="G198" s="17">
        <v>1615.0500489999999</v>
      </c>
      <c r="J198" s="17">
        <v>1625.099976</v>
      </c>
      <c r="K198" s="17">
        <f t="shared" ref="K198:K249" si="7">LN(J198/J197)</f>
        <v>1.459739667585958E-2</v>
      </c>
      <c r="L198" s="17">
        <f t="shared" si="6"/>
        <v>1.6373021125941136</v>
      </c>
    </row>
    <row r="199" spans="2:12" x14ac:dyDescent="0.3">
      <c r="B199" s="15">
        <v>44468</v>
      </c>
      <c r="C199" s="17">
        <v>1597</v>
      </c>
      <c r="D199" s="17">
        <v>1606.599976</v>
      </c>
      <c r="E199" s="17">
        <v>1585.150024</v>
      </c>
      <c r="F199" s="17">
        <v>1593.849976</v>
      </c>
      <c r="G199" s="17">
        <v>1593.849976</v>
      </c>
      <c r="J199" s="17">
        <v>1615.0500489999999</v>
      </c>
      <c r="K199" s="17">
        <f t="shared" si="7"/>
        <v>-6.2033912941876412E-3</v>
      </c>
      <c r="L199" s="17">
        <f t="shared" si="6"/>
        <v>1.4995034667877554</v>
      </c>
    </row>
    <row r="200" spans="2:12" x14ac:dyDescent="0.3">
      <c r="B200" s="15">
        <v>44469</v>
      </c>
      <c r="C200" s="17">
        <v>1586</v>
      </c>
      <c r="D200" s="17">
        <v>1606.349976</v>
      </c>
      <c r="E200" s="17">
        <v>1583.099976</v>
      </c>
      <c r="F200" s="17">
        <v>1594.9499510000001</v>
      </c>
      <c r="G200" s="17">
        <v>1594.9499510000001</v>
      </c>
      <c r="J200" s="17">
        <v>1593.849976</v>
      </c>
      <c r="K200" s="17">
        <f t="shared" si="7"/>
        <v>-1.3213488290947864E-2</v>
      </c>
      <c r="L200" s="17">
        <f t="shared" si="6"/>
        <v>1.2088206239774617</v>
      </c>
    </row>
    <row r="201" spans="2:12" x14ac:dyDescent="0.3">
      <c r="B201" s="15">
        <v>44470</v>
      </c>
      <c r="C201" s="17">
        <v>1583</v>
      </c>
      <c r="D201" s="17">
        <v>1589</v>
      </c>
      <c r="E201" s="17">
        <v>1565.25</v>
      </c>
      <c r="F201" s="17">
        <v>1582.6999510000001</v>
      </c>
      <c r="G201" s="17">
        <v>1582.6999510000001</v>
      </c>
      <c r="J201" s="17">
        <v>1594.9499510000001</v>
      </c>
      <c r="K201" s="17">
        <f t="shared" si="7"/>
        <v>6.8989906473289266E-4</v>
      </c>
      <c r="L201" s="17">
        <f t="shared" si="6"/>
        <v>1.2239028295915781</v>
      </c>
    </row>
    <row r="202" spans="2:12" x14ac:dyDescent="0.3">
      <c r="B202" s="15">
        <v>44473</v>
      </c>
      <c r="C202" s="17">
        <v>1589</v>
      </c>
      <c r="D202" s="17">
        <v>1601.349976</v>
      </c>
      <c r="E202" s="17">
        <v>1583.599976</v>
      </c>
      <c r="F202" s="17">
        <v>1585.75</v>
      </c>
      <c r="G202" s="17">
        <v>1585.75</v>
      </c>
      <c r="J202" s="17">
        <v>1582.6999510000001</v>
      </c>
      <c r="K202" s="17">
        <f t="shared" si="7"/>
        <v>-7.7101386637535557E-3</v>
      </c>
      <c r="L202" s="17">
        <f t="shared" si="6"/>
        <v>1.0559380860538508</v>
      </c>
    </row>
    <row r="203" spans="2:12" x14ac:dyDescent="0.3">
      <c r="B203" s="15">
        <v>44474</v>
      </c>
      <c r="C203" s="17">
        <v>1592</v>
      </c>
      <c r="D203" s="17">
        <v>1597.5</v>
      </c>
      <c r="E203" s="17">
        <v>1576.25</v>
      </c>
      <c r="F203" s="17">
        <v>1595.4499510000001</v>
      </c>
      <c r="G203" s="17">
        <v>1595.4499510000001</v>
      </c>
      <c r="J203" s="17">
        <v>1585.75</v>
      </c>
      <c r="K203" s="17">
        <f t="shared" si="7"/>
        <v>1.925263134521814E-3</v>
      </c>
      <c r="L203" s="17">
        <f t="shared" si="6"/>
        <v>1.0977585512018093</v>
      </c>
    </row>
    <row r="204" spans="2:12" x14ac:dyDescent="0.3">
      <c r="B204" s="15">
        <v>44475</v>
      </c>
      <c r="C204" s="17">
        <v>1596</v>
      </c>
      <c r="D204" s="17">
        <v>1626.849976</v>
      </c>
      <c r="E204" s="17">
        <v>1587</v>
      </c>
      <c r="F204" s="17">
        <v>1614.900024</v>
      </c>
      <c r="G204" s="17">
        <v>1614.900024</v>
      </c>
      <c r="J204" s="17">
        <v>1595.4499510000001</v>
      </c>
      <c r="K204" s="17">
        <f t="shared" si="7"/>
        <v>6.0983158623887403E-3</v>
      </c>
      <c r="L204" s="17">
        <f t="shared" si="6"/>
        <v>1.2307585334094446</v>
      </c>
    </row>
    <row r="205" spans="2:12" x14ac:dyDescent="0.3">
      <c r="B205" s="15">
        <v>44476</v>
      </c>
      <c r="C205" s="17">
        <v>1626.599976</v>
      </c>
      <c r="D205" s="17">
        <v>1627.6999510000001</v>
      </c>
      <c r="E205" s="17">
        <v>1607</v>
      </c>
      <c r="F205" s="17">
        <v>1610.5</v>
      </c>
      <c r="G205" s="17">
        <v>1610.5</v>
      </c>
      <c r="J205" s="17">
        <v>1614.900024</v>
      </c>
      <c r="K205" s="17">
        <f t="shared" si="7"/>
        <v>1.2117252720227383E-2</v>
      </c>
      <c r="L205" s="17">
        <f t="shared" si="6"/>
        <v>1.4974464128572058</v>
      </c>
    </row>
    <row r="206" spans="2:12" x14ac:dyDescent="0.3">
      <c r="B206" s="15">
        <v>44477</v>
      </c>
      <c r="C206" s="17">
        <v>1612</v>
      </c>
      <c r="D206" s="17">
        <v>1622</v>
      </c>
      <c r="E206" s="17">
        <v>1600.150024</v>
      </c>
      <c r="F206" s="17">
        <v>1602.650024</v>
      </c>
      <c r="G206" s="17">
        <v>1602.650024</v>
      </c>
      <c r="J206" s="17">
        <v>1610.5</v>
      </c>
      <c r="K206" s="17">
        <f t="shared" si="7"/>
        <v>-2.7283603253690277E-3</v>
      </c>
      <c r="L206" s="17">
        <f t="shared" si="6"/>
        <v>1.4371158901861976</v>
      </c>
    </row>
    <row r="207" spans="2:12" x14ac:dyDescent="0.3">
      <c r="B207" s="15">
        <v>44480</v>
      </c>
      <c r="C207" s="17">
        <v>1599.900024</v>
      </c>
      <c r="D207" s="17">
        <v>1645</v>
      </c>
      <c r="E207" s="17">
        <v>1599</v>
      </c>
      <c r="F207" s="17">
        <v>1633.8000489999999</v>
      </c>
      <c r="G207" s="17">
        <v>1633.8000489999999</v>
      </c>
      <c r="J207" s="17">
        <v>1602.650024</v>
      </c>
      <c r="K207" s="17">
        <f t="shared" si="7"/>
        <v>-4.8861656376385475E-3</v>
      </c>
      <c r="L207" s="17">
        <f t="shared" si="6"/>
        <v>1.3294816693194782</v>
      </c>
    </row>
    <row r="208" spans="2:12" x14ac:dyDescent="0.3">
      <c r="B208" s="15">
        <v>44481</v>
      </c>
      <c r="C208" s="17">
        <v>1625</v>
      </c>
      <c r="D208" s="17">
        <v>1641.5500489999999</v>
      </c>
      <c r="E208" s="17">
        <v>1625</v>
      </c>
      <c r="F208" s="17">
        <v>1629.599976</v>
      </c>
      <c r="G208" s="17">
        <v>1629.599976</v>
      </c>
      <c r="J208" s="17">
        <v>1633.8000489999999</v>
      </c>
      <c r="K208" s="17">
        <f t="shared" si="7"/>
        <v>1.9250095765584434E-2</v>
      </c>
      <c r="L208" s="17">
        <f t="shared" si="6"/>
        <v>1.7565923599577464</v>
      </c>
    </row>
    <row r="209" spans="2:12" x14ac:dyDescent="0.3">
      <c r="B209" s="15">
        <v>44482</v>
      </c>
      <c r="C209" s="17">
        <v>1637</v>
      </c>
      <c r="D209" s="17">
        <v>1648</v>
      </c>
      <c r="E209" s="17">
        <v>1630</v>
      </c>
      <c r="F209" s="17">
        <v>1639.400024</v>
      </c>
      <c r="G209" s="17">
        <v>1639.400024</v>
      </c>
      <c r="J209" s="17">
        <v>1629.599976</v>
      </c>
      <c r="K209" s="17">
        <f t="shared" si="7"/>
        <v>-2.5740487141440427E-3</v>
      </c>
      <c r="L209" s="17">
        <f t="shared" si="6"/>
        <v>1.6990034469549113</v>
      </c>
    </row>
    <row r="210" spans="2:12" x14ac:dyDescent="0.3">
      <c r="B210" s="15">
        <v>44483</v>
      </c>
      <c r="C210" s="17">
        <v>1638</v>
      </c>
      <c r="D210" s="17">
        <v>1690</v>
      </c>
      <c r="E210" s="17">
        <v>1638</v>
      </c>
      <c r="F210" s="17">
        <v>1687.400024</v>
      </c>
      <c r="G210" s="17">
        <v>1687.400024</v>
      </c>
      <c r="J210" s="17">
        <v>1639.400024</v>
      </c>
      <c r="K210" s="17">
        <f t="shared" si="7"/>
        <v>5.9957646733769104E-3</v>
      </c>
      <c r="L210" s="17">
        <f t="shared" si="6"/>
        <v>1.8333758999326608</v>
      </c>
    </row>
    <row r="211" spans="2:12" x14ac:dyDescent="0.3">
      <c r="B211" s="15">
        <v>44487</v>
      </c>
      <c r="C211" s="17">
        <v>1705</v>
      </c>
      <c r="D211" s="17">
        <v>1725</v>
      </c>
      <c r="E211" s="17">
        <v>1667.0500489999999</v>
      </c>
      <c r="F211" s="17">
        <v>1670.3000489999999</v>
      </c>
      <c r="G211" s="17">
        <v>1670.3000489999999</v>
      </c>
      <c r="J211" s="17">
        <v>1687.400024</v>
      </c>
      <c r="K211" s="17">
        <f t="shared" si="7"/>
        <v>2.8858561096158863E-2</v>
      </c>
      <c r="L211" s="17">
        <f t="shared" si="6"/>
        <v>2.4915234664478381</v>
      </c>
    </row>
    <row r="212" spans="2:12" x14ac:dyDescent="0.3">
      <c r="B212" s="15">
        <v>44488</v>
      </c>
      <c r="C212" s="17">
        <v>1675.4499510000001</v>
      </c>
      <c r="D212" s="17">
        <v>1692.4499510000001</v>
      </c>
      <c r="E212" s="17">
        <v>1671</v>
      </c>
      <c r="F212" s="17">
        <v>1688.6999510000001</v>
      </c>
      <c r="G212" s="17">
        <v>1688.6999510000001</v>
      </c>
      <c r="J212" s="17">
        <v>1670.3000489999999</v>
      </c>
      <c r="K212" s="17">
        <f t="shared" si="7"/>
        <v>-1.0185616622642441E-2</v>
      </c>
      <c r="L212" s="17">
        <f t="shared" si="6"/>
        <v>2.2570587386619958</v>
      </c>
    </row>
    <row r="213" spans="2:12" x14ac:dyDescent="0.3">
      <c r="B213" s="15">
        <v>44489</v>
      </c>
      <c r="C213" s="17">
        <v>1689.099976</v>
      </c>
      <c r="D213" s="17">
        <v>1698.75</v>
      </c>
      <c r="E213" s="17">
        <v>1664.4499510000001</v>
      </c>
      <c r="F213" s="17">
        <v>1673.849976</v>
      </c>
      <c r="G213" s="17">
        <v>1673.849976</v>
      </c>
      <c r="J213" s="17">
        <v>1688.6999510000001</v>
      </c>
      <c r="K213" s="17">
        <f t="shared" si="7"/>
        <v>1.0955692789738299E-2</v>
      </c>
      <c r="L213" s="17">
        <f t="shared" si="6"/>
        <v>2.5093472954415335</v>
      </c>
    </row>
    <row r="214" spans="2:12" x14ac:dyDescent="0.3">
      <c r="B214" s="15">
        <v>44490</v>
      </c>
      <c r="C214" s="17">
        <v>1671.8000489999999</v>
      </c>
      <c r="D214" s="17">
        <v>1681.9499510000001</v>
      </c>
      <c r="E214" s="17">
        <v>1660.849976</v>
      </c>
      <c r="F214" s="17">
        <v>1676.3000489999999</v>
      </c>
      <c r="G214" s="17">
        <v>1676.3000489999999</v>
      </c>
      <c r="J214" s="17">
        <v>1673.849976</v>
      </c>
      <c r="K214" s="17">
        <f t="shared" si="7"/>
        <v>-8.8326251600695706E-3</v>
      </c>
      <c r="L214" s="17">
        <f t="shared" si="6"/>
        <v>2.3057332348360902</v>
      </c>
    </row>
    <row r="215" spans="2:12" x14ac:dyDescent="0.3">
      <c r="B215" s="15">
        <v>44491</v>
      </c>
      <c r="C215" s="17">
        <v>1680.099976</v>
      </c>
      <c r="D215" s="17">
        <v>1708</v>
      </c>
      <c r="E215" s="17">
        <v>1670.75</v>
      </c>
      <c r="F215" s="17">
        <v>1680.75</v>
      </c>
      <c r="G215" s="17">
        <v>1680.75</v>
      </c>
      <c r="J215" s="17">
        <v>1676.3000489999999</v>
      </c>
      <c r="K215" s="17">
        <f t="shared" si="7"/>
        <v>1.4626649066588008E-3</v>
      </c>
      <c r="L215" s="17">
        <f t="shared" si="6"/>
        <v>2.3393271844763928</v>
      </c>
    </row>
    <row r="216" spans="2:12" x14ac:dyDescent="0.3">
      <c r="B216" s="15">
        <v>44494</v>
      </c>
      <c r="C216" s="17">
        <v>1690</v>
      </c>
      <c r="D216" s="17">
        <v>1690</v>
      </c>
      <c r="E216" s="17">
        <v>1613.8000489999999</v>
      </c>
      <c r="F216" s="17">
        <v>1657</v>
      </c>
      <c r="G216" s="17">
        <v>1657</v>
      </c>
      <c r="J216" s="17">
        <v>1680.75</v>
      </c>
      <c r="K216" s="17">
        <f t="shared" si="7"/>
        <v>2.6511094808699094E-3</v>
      </c>
      <c r="L216" s="17">
        <f t="shared" si="6"/>
        <v>2.4003422765964308</v>
      </c>
    </row>
    <row r="217" spans="2:12" x14ac:dyDescent="0.3">
      <c r="B217" s="15">
        <v>44495</v>
      </c>
      <c r="C217" s="17">
        <v>1650</v>
      </c>
      <c r="D217" s="17">
        <v>1673.849976</v>
      </c>
      <c r="E217" s="17">
        <v>1646.349976</v>
      </c>
      <c r="F217" s="17">
        <v>1652.75</v>
      </c>
      <c r="G217" s="17">
        <v>1652.75</v>
      </c>
      <c r="J217" s="17">
        <v>1657</v>
      </c>
      <c r="K217" s="17">
        <f t="shared" si="7"/>
        <v>-1.4231383922583199E-2</v>
      </c>
      <c r="L217" s="17">
        <f t="shared" si="6"/>
        <v>2.0746963452477756</v>
      </c>
    </row>
    <row r="218" spans="2:12" x14ac:dyDescent="0.3">
      <c r="B218" s="15">
        <v>44496</v>
      </c>
      <c r="C218" s="17">
        <v>1652.75</v>
      </c>
      <c r="D218" s="17">
        <v>1665.0500489999999</v>
      </c>
      <c r="E218" s="17">
        <v>1637.3000489999999</v>
      </c>
      <c r="F218" s="17">
        <v>1642.8000489999999</v>
      </c>
      <c r="G218" s="17">
        <v>1642.8000489999999</v>
      </c>
      <c r="J218" s="17">
        <v>1652.75</v>
      </c>
      <c r="K218" s="17">
        <f t="shared" si="7"/>
        <v>-2.568171212875444E-3</v>
      </c>
      <c r="L218" s="17">
        <f t="shared" si="6"/>
        <v>2.0164228627959107</v>
      </c>
    </row>
    <row r="219" spans="2:12" x14ac:dyDescent="0.3">
      <c r="B219" s="15">
        <v>44497</v>
      </c>
      <c r="C219" s="17">
        <v>1650</v>
      </c>
      <c r="D219" s="17">
        <v>1650</v>
      </c>
      <c r="E219" s="17">
        <v>1587.150024</v>
      </c>
      <c r="F219" s="17">
        <v>1593.599976</v>
      </c>
      <c r="G219" s="17">
        <v>1593.599976</v>
      </c>
      <c r="J219" s="17">
        <v>1642.8000489999999</v>
      </c>
      <c r="K219" s="17">
        <f t="shared" si="7"/>
        <v>-6.0384343041600111E-3</v>
      </c>
      <c r="L219" s="17">
        <f t="shared" si="6"/>
        <v>1.8799950286793421</v>
      </c>
    </row>
    <row r="220" spans="2:12" x14ac:dyDescent="0.3">
      <c r="B220" s="15">
        <v>44498</v>
      </c>
      <c r="C220" s="17">
        <v>1590</v>
      </c>
      <c r="D220" s="17">
        <v>1602</v>
      </c>
      <c r="E220" s="17">
        <v>1560</v>
      </c>
      <c r="F220" s="17">
        <v>1582.849976</v>
      </c>
      <c r="G220" s="17">
        <v>1582.849976</v>
      </c>
      <c r="J220" s="17">
        <v>1593.599976</v>
      </c>
      <c r="K220" s="17">
        <f t="shared" si="7"/>
        <v>-3.0406540139434821E-2</v>
      </c>
      <c r="L220" s="17">
        <f t="shared" si="6"/>
        <v>1.2053927720685285</v>
      </c>
    </row>
    <row r="221" spans="2:12" x14ac:dyDescent="0.3">
      <c r="B221" s="15">
        <v>44501</v>
      </c>
      <c r="C221" s="17">
        <v>1585</v>
      </c>
      <c r="D221" s="17">
        <v>1611</v>
      </c>
      <c r="E221" s="17">
        <v>1583.5500489999999</v>
      </c>
      <c r="F221" s="17">
        <v>1605.3000489999999</v>
      </c>
      <c r="G221" s="17">
        <v>1605.3000489999999</v>
      </c>
      <c r="J221" s="17">
        <v>1582.849976</v>
      </c>
      <c r="K221" s="17">
        <f t="shared" si="7"/>
        <v>-6.7685883322156498E-3</v>
      </c>
      <c r="L221" s="17">
        <f t="shared" si="6"/>
        <v>1.0579951399844003</v>
      </c>
    </row>
    <row r="222" spans="2:12" x14ac:dyDescent="0.3">
      <c r="B222" s="15">
        <v>44502</v>
      </c>
      <c r="C222" s="17">
        <v>1606</v>
      </c>
      <c r="D222" s="17">
        <v>1622</v>
      </c>
      <c r="E222" s="17">
        <v>1600.0500489999999</v>
      </c>
      <c r="F222" s="17">
        <v>1606.75</v>
      </c>
      <c r="G222" s="17">
        <v>1606.75</v>
      </c>
      <c r="J222" s="17">
        <v>1605.3000489999999</v>
      </c>
      <c r="K222" s="17">
        <f t="shared" si="7"/>
        <v>1.4083681071380734E-2</v>
      </c>
      <c r="L222" s="17">
        <f t="shared" si="6"/>
        <v>1.36581724233936</v>
      </c>
    </row>
    <row r="223" spans="2:12" x14ac:dyDescent="0.3">
      <c r="B223" s="15">
        <v>44503</v>
      </c>
      <c r="C223" s="17">
        <v>1605.099976</v>
      </c>
      <c r="D223" s="17">
        <v>1609.900024</v>
      </c>
      <c r="E223" s="17">
        <v>1575.5500489999999</v>
      </c>
      <c r="F223" s="17">
        <v>1581.4499510000001</v>
      </c>
      <c r="G223" s="17">
        <v>1581.4499510000001</v>
      </c>
      <c r="J223" s="17">
        <v>1606.75</v>
      </c>
      <c r="K223" s="17">
        <f t="shared" si="7"/>
        <v>9.0281974213791332E-4</v>
      </c>
      <c r="L223" s="17">
        <f t="shared" si="6"/>
        <v>1.3856981115521994</v>
      </c>
    </row>
    <row r="224" spans="2:12" x14ac:dyDescent="0.3">
      <c r="B224" s="15">
        <v>44504</v>
      </c>
      <c r="C224" s="17">
        <v>1595</v>
      </c>
      <c r="D224" s="17">
        <v>1597.849976</v>
      </c>
      <c r="E224" s="17">
        <v>1590.099976</v>
      </c>
      <c r="F224" s="17">
        <v>1593.9499510000001</v>
      </c>
      <c r="G224" s="17">
        <v>1593.9499510000001</v>
      </c>
      <c r="J224" s="17">
        <v>1581.4499510000001</v>
      </c>
      <c r="K224" s="17">
        <f t="shared" si="7"/>
        <v>-1.5871388544551036E-2</v>
      </c>
      <c r="L224" s="17">
        <f t="shared" si="6"/>
        <v>1.0387988265091845</v>
      </c>
    </row>
    <row r="225" spans="2:12" x14ac:dyDescent="0.3">
      <c r="B225" s="15">
        <v>44508</v>
      </c>
      <c r="C225" s="17">
        <v>1592.099976</v>
      </c>
      <c r="D225" s="17">
        <v>1604.6999510000001</v>
      </c>
      <c r="E225" s="17">
        <v>1570.4499510000001</v>
      </c>
      <c r="F225" s="17">
        <v>1600.25</v>
      </c>
      <c r="G225" s="17">
        <v>1600.25</v>
      </c>
      <c r="J225" s="17">
        <v>1593.9499510000001</v>
      </c>
      <c r="K225" s="17">
        <f t="shared" si="7"/>
        <v>7.8730647814933118E-3</v>
      </c>
      <c r="L225" s="17">
        <f t="shared" si="6"/>
        <v>1.2101914219558454</v>
      </c>
    </row>
    <row r="226" spans="2:12" x14ac:dyDescent="0.3">
      <c r="B226" s="15">
        <v>44509</v>
      </c>
      <c r="C226" s="17">
        <v>1594.599976</v>
      </c>
      <c r="D226" s="17">
        <v>1594.599976</v>
      </c>
      <c r="E226" s="17">
        <v>1569.0500489999999</v>
      </c>
      <c r="F226" s="17">
        <v>1572.25</v>
      </c>
      <c r="G226" s="17">
        <v>1572.25</v>
      </c>
      <c r="J226" s="17">
        <v>1600.25</v>
      </c>
      <c r="K226" s="17">
        <f t="shared" si="7"/>
        <v>3.9446855337748011E-3</v>
      </c>
      <c r="L226" s="17">
        <f t="shared" si="6"/>
        <v>1.2965739619199357</v>
      </c>
    </row>
    <row r="227" spans="2:12" x14ac:dyDescent="0.3">
      <c r="B227" s="15">
        <v>44510</v>
      </c>
      <c r="C227" s="17">
        <v>1568</v>
      </c>
      <c r="D227" s="17">
        <v>1569</v>
      </c>
      <c r="E227" s="17">
        <v>1550</v>
      </c>
      <c r="F227" s="17">
        <v>1555.25</v>
      </c>
      <c r="G227" s="17">
        <v>1555.25</v>
      </c>
      <c r="J227" s="17">
        <v>1572.25</v>
      </c>
      <c r="K227" s="17">
        <f t="shared" si="7"/>
        <v>-1.7652152598500066E-2</v>
      </c>
      <c r="L227" s="17">
        <f t="shared" si="6"/>
        <v>0.91265454811941571</v>
      </c>
    </row>
    <row r="228" spans="2:12" x14ac:dyDescent="0.3">
      <c r="B228" s="15">
        <v>44511</v>
      </c>
      <c r="C228" s="17">
        <v>1550.0500489999999</v>
      </c>
      <c r="D228" s="17">
        <v>1554.900024</v>
      </c>
      <c r="E228" s="17">
        <v>1535.599976</v>
      </c>
      <c r="F228" s="17">
        <v>1548.3000489999999</v>
      </c>
      <c r="G228" s="17">
        <v>1548.3000489999999</v>
      </c>
      <c r="J228" s="17">
        <v>1555.25</v>
      </c>
      <c r="K228" s="17">
        <f t="shared" si="7"/>
        <v>-1.0871410028483557E-2</v>
      </c>
      <c r="L228" s="17">
        <f t="shared" si="6"/>
        <v>0.67956061831195713</v>
      </c>
    </row>
    <row r="229" spans="2:12" x14ac:dyDescent="0.3">
      <c r="B229" s="15">
        <v>44512</v>
      </c>
      <c r="C229" s="17">
        <v>1550</v>
      </c>
      <c r="D229" s="17">
        <v>1559.0500489999999</v>
      </c>
      <c r="E229" s="17">
        <v>1545.0500489999999</v>
      </c>
      <c r="F229" s="17">
        <v>1553</v>
      </c>
      <c r="G229" s="17">
        <v>1553</v>
      </c>
      <c r="J229" s="17">
        <v>1548.3000489999999</v>
      </c>
      <c r="K229" s="17">
        <f t="shared" si="7"/>
        <v>-4.4787179247249885E-3</v>
      </c>
      <c r="L229" s="17">
        <f t="shared" si="6"/>
        <v>0.58426700710258717</v>
      </c>
    </row>
    <row r="230" spans="2:12" x14ac:dyDescent="0.3">
      <c r="B230" s="15">
        <v>44515</v>
      </c>
      <c r="C230" s="17">
        <v>1562.099976</v>
      </c>
      <c r="D230" s="17">
        <v>1571.849976</v>
      </c>
      <c r="E230" s="17">
        <v>1554.400024</v>
      </c>
      <c r="F230" s="17">
        <v>1557.25</v>
      </c>
      <c r="G230" s="17">
        <v>1557.25</v>
      </c>
      <c r="J230" s="17">
        <v>1553</v>
      </c>
      <c r="K230" s="17">
        <f t="shared" si="7"/>
        <v>3.0309576782829748E-3</v>
      </c>
      <c r="L230" s="17">
        <f t="shared" si="6"/>
        <v>0.64870995113155816</v>
      </c>
    </row>
    <row r="231" spans="2:12" x14ac:dyDescent="0.3">
      <c r="B231" s="15">
        <v>44516</v>
      </c>
      <c r="C231" s="17">
        <v>1555</v>
      </c>
      <c r="D231" s="17">
        <v>1557.1999510000001</v>
      </c>
      <c r="E231" s="17">
        <v>1541.599976</v>
      </c>
      <c r="F231" s="17">
        <v>1548</v>
      </c>
      <c r="G231" s="17">
        <v>1548</v>
      </c>
      <c r="J231" s="17">
        <v>1557.25</v>
      </c>
      <c r="K231" s="17">
        <f t="shared" si="7"/>
        <v>2.7329009855677731E-3</v>
      </c>
      <c r="L231" s="17">
        <f t="shared" si="6"/>
        <v>0.70698343358342286</v>
      </c>
    </row>
    <row r="232" spans="2:12" x14ac:dyDescent="0.3">
      <c r="B232" s="15">
        <v>44517</v>
      </c>
      <c r="C232" s="17">
        <v>1536.900024</v>
      </c>
      <c r="D232" s="17">
        <v>1544</v>
      </c>
      <c r="E232" s="17">
        <v>1528.5</v>
      </c>
      <c r="F232" s="17">
        <v>1530.8000489999999</v>
      </c>
      <c r="G232" s="17">
        <v>1530.8000489999999</v>
      </c>
      <c r="J232" s="17">
        <v>1548</v>
      </c>
      <c r="K232" s="17">
        <f t="shared" si="7"/>
        <v>-5.9576699845825098E-3</v>
      </c>
      <c r="L232" s="17">
        <f t="shared" si="6"/>
        <v>0.58015291295289395</v>
      </c>
    </row>
    <row r="233" spans="2:12" x14ac:dyDescent="0.3">
      <c r="B233" s="15">
        <v>44518</v>
      </c>
      <c r="C233" s="17">
        <v>1526.0500489999999</v>
      </c>
      <c r="D233" s="17">
        <v>1543.5</v>
      </c>
      <c r="E233" s="17">
        <v>1525.25</v>
      </c>
      <c r="F233" s="17">
        <v>1539.400024</v>
      </c>
      <c r="G233" s="17">
        <v>1539.400024</v>
      </c>
      <c r="J233" s="17">
        <v>1530.8000489999999</v>
      </c>
      <c r="K233" s="17">
        <f t="shared" si="7"/>
        <v>-1.117326858871889E-2</v>
      </c>
      <c r="L233" s="17">
        <f t="shared" si="6"/>
        <v>0.34431737347726216</v>
      </c>
    </row>
    <row r="234" spans="2:12" x14ac:dyDescent="0.3">
      <c r="B234" s="15">
        <v>44522</v>
      </c>
      <c r="C234" s="17">
        <v>1546</v>
      </c>
      <c r="D234" s="17">
        <v>1552.6999510000001</v>
      </c>
      <c r="E234" s="17">
        <v>1499.0500489999999</v>
      </c>
      <c r="F234" s="17">
        <v>1515.349976</v>
      </c>
      <c r="G234" s="17">
        <v>1515.349976</v>
      </c>
      <c r="J234" s="17">
        <v>1539.400024</v>
      </c>
      <c r="K234" s="17">
        <f t="shared" si="7"/>
        <v>5.6022391297531685E-3</v>
      </c>
      <c r="L234" s="17">
        <f t="shared" si="6"/>
        <v>0.46223513635937502</v>
      </c>
    </row>
    <row r="235" spans="2:12" x14ac:dyDescent="0.3">
      <c r="B235" s="15">
        <v>44523</v>
      </c>
      <c r="C235" s="17">
        <v>1502</v>
      </c>
      <c r="D235" s="17">
        <v>1527.8000489999999</v>
      </c>
      <c r="E235" s="17">
        <v>1496.349976</v>
      </c>
      <c r="F235" s="17">
        <v>1515.5500489999999</v>
      </c>
      <c r="G235" s="17">
        <v>1515.5500489999999</v>
      </c>
      <c r="J235" s="17">
        <v>1515.349976</v>
      </c>
      <c r="K235" s="17">
        <f t="shared" si="7"/>
        <v>-1.5746326164579976E-2</v>
      </c>
      <c r="L235" s="17">
        <f t="shared" si="6"/>
        <v>0.13247512457243246</v>
      </c>
    </row>
    <row r="236" spans="2:12" x14ac:dyDescent="0.3">
      <c r="B236" s="15">
        <v>44524</v>
      </c>
      <c r="C236" s="17">
        <v>1524</v>
      </c>
      <c r="D236" s="17">
        <v>1536.349976</v>
      </c>
      <c r="E236" s="17">
        <v>1514.0500489999999</v>
      </c>
      <c r="F236" s="17">
        <v>1518.0500489999999</v>
      </c>
      <c r="G236" s="17">
        <v>1518.0500489999999</v>
      </c>
      <c r="J236" s="17">
        <v>1515.5500489999999</v>
      </c>
      <c r="K236" s="17">
        <f t="shared" si="7"/>
        <v>1.3202217073498125E-4</v>
      </c>
      <c r="L236" s="17">
        <f t="shared" si="6"/>
        <v>0.13521840703233609</v>
      </c>
    </row>
    <row r="237" spans="2:12" x14ac:dyDescent="0.3">
      <c r="B237" s="15">
        <v>44525</v>
      </c>
      <c r="C237" s="17">
        <v>1514.8000489999999</v>
      </c>
      <c r="D237" s="17">
        <v>1533.3000489999999</v>
      </c>
      <c r="E237" s="17">
        <v>1507</v>
      </c>
      <c r="F237" s="17">
        <v>1525.9499510000001</v>
      </c>
      <c r="G237" s="17">
        <v>1525.9499510000001</v>
      </c>
      <c r="J237" s="17">
        <v>1518.0500489999999</v>
      </c>
      <c r="K237" s="17">
        <f t="shared" si="7"/>
        <v>1.6482070709343719E-3</v>
      </c>
      <c r="L237" s="17">
        <f t="shared" si="6"/>
        <v>0.16949692612166822</v>
      </c>
    </row>
    <row r="238" spans="2:12" x14ac:dyDescent="0.3">
      <c r="B238" s="15">
        <v>44526</v>
      </c>
      <c r="C238" s="17">
        <v>1500</v>
      </c>
      <c r="D238" s="17">
        <v>1506.6999510000001</v>
      </c>
      <c r="E238" s="17">
        <v>1485</v>
      </c>
      <c r="F238" s="17">
        <v>1489.900024</v>
      </c>
      <c r="G238" s="17">
        <v>1489.900024</v>
      </c>
      <c r="J238" s="17">
        <v>1525.9499510000001</v>
      </c>
      <c r="K238" s="17">
        <f t="shared" si="7"/>
        <v>5.1904860289265012E-3</v>
      </c>
      <c r="L238" s="17">
        <f t="shared" si="6"/>
        <v>0.27781570272601103</v>
      </c>
    </row>
    <row r="239" spans="2:12" x14ac:dyDescent="0.3">
      <c r="B239" s="15">
        <v>44529</v>
      </c>
      <c r="C239" s="17">
        <v>1494.8000489999999</v>
      </c>
      <c r="D239" s="17">
        <v>1507.650024</v>
      </c>
      <c r="E239" s="17">
        <v>1462</v>
      </c>
      <c r="F239" s="17">
        <v>1501.25</v>
      </c>
      <c r="G239" s="17">
        <v>1501.25</v>
      </c>
      <c r="J239" s="17">
        <v>1489.900024</v>
      </c>
      <c r="K239" s="17">
        <f t="shared" si="7"/>
        <v>-2.3908115094965599E-2</v>
      </c>
      <c r="L239" s="17">
        <f t="shared" si="6"/>
        <v>-0.21647954160940142</v>
      </c>
    </row>
    <row r="240" spans="2:12" x14ac:dyDescent="0.3">
      <c r="B240" s="15">
        <v>44530</v>
      </c>
      <c r="C240" s="17">
        <v>1495</v>
      </c>
      <c r="D240" s="17">
        <v>1529</v>
      </c>
      <c r="E240" s="17">
        <v>1486.5500489999999</v>
      </c>
      <c r="F240" s="17">
        <v>1493.5500489999999</v>
      </c>
      <c r="G240" s="17">
        <v>1493.5500489999999</v>
      </c>
      <c r="J240" s="17">
        <v>1501.25</v>
      </c>
      <c r="K240" s="17">
        <f t="shared" si="7"/>
        <v>7.589074692436343E-3</v>
      </c>
      <c r="L240" s="17">
        <f t="shared" si="6"/>
        <v>-6.0855394017617165E-2</v>
      </c>
    </row>
    <row r="241" spans="2:12" x14ac:dyDescent="0.3">
      <c r="B241" s="15">
        <v>44531</v>
      </c>
      <c r="C241" s="17">
        <v>1495</v>
      </c>
      <c r="D241" s="17">
        <v>1507.0500489999999</v>
      </c>
      <c r="E241" s="17">
        <v>1489.099976</v>
      </c>
      <c r="F241" s="17">
        <v>1504.650024</v>
      </c>
      <c r="G241" s="17">
        <v>1504.650024</v>
      </c>
      <c r="J241" s="17">
        <v>1493.5500489999999</v>
      </c>
      <c r="K241" s="17">
        <f t="shared" si="7"/>
        <v>-5.1422250842509485E-3</v>
      </c>
      <c r="L241" s="17">
        <f t="shared" si="6"/>
        <v>-0.16643256095378678</v>
      </c>
    </row>
    <row r="242" spans="2:12" x14ac:dyDescent="0.3">
      <c r="B242" s="15">
        <v>44532</v>
      </c>
      <c r="C242" s="17">
        <v>1504.5</v>
      </c>
      <c r="D242" s="17">
        <v>1528.8000489999999</v>
      </c>
      <c r="E242" s="17">
        <v>1500</v>
      </c>
      <c r="F242" s="17">
        <v>1525.75</v>
      </c>
      <c r="G242" s="17">
        <v>1525.75</v>
      </c>
      <c r="J242" s="17">
        <v>1504.650024</v>
      </c>
      <c r="K242" s="17">
        <f t="shared" si="7"/>
        <v>7.4044596382147037E-3</v>
      </c>
      <c r="L242" s="17">
        <f t="shared" si="6"/>
        <v>-1.4236278982341775E-2</v>
      </c>
    </row>
    <row r="243" spans="2:12" x14ac:dyDescent="0.3">
      <c r="B243" s="15">
        <v>44533</v>
      </c>
      <c r="C243" s="17">
        <v>1525.8000489999999</v>
      </c>
      <c r="D243" s="17">
        <v>1535.9499510000001</v>
      </c>
      <c r="E243" s="17">
        <v>1507.0500489999999</v>
      </c>
      <c r="F243" s="17">
        <v>1513.5500489999999</v>
      </c>
      <c r="G243" s="17">
        <v>1513.5500489999999</v>
      </c>
      <c r="J243" s="17">
        <v>1525.75</v>
      </c>
      <c r="K243" s="17">
        <f t="shared" si="7"/>
        <v>1.3925763476447254E-2</v>
      </c>
      <c r="L243" s="17">
        <f t="shared" si="6"/>
        <v>0.27507409305783787</v>
      </c>
    </row>
    <row r="244" spans="2:12" x14ac:dyDescent="0.3">
      <c r="B244" s="15">
        <v>44536</v>
      </c>
      <c r="C244" s="17">
        <v>1513</v>
      </c>
      <c r="D244" s="17">
        <v>1518.8000489999999</v>
      </c>
      <c r="E244" s="17">
        <v>1497.349976</v>
      </c>
      <c r="F244" s="17">
        <v>1503.8000489999999</v>
      </c>
      <c r="G244" s="17">
        <v>1503.8000489999999</v>
      </c>
      <c r="J244" s="17">
        <v>1513.5500489999999</v>
      </c>
      <c r="K244" s="17">
        <f t="shared" si="7"/>
        <v>-8.0281751250388615E-3</v>
      </c>
      <c r="L244" s="17">
        <f t="shared" si="6"/>
        <v>0.10779559176087038</v>
      </c>
    </row>
    <row r="245" spans="2:12" x14ac:dyDescent="0.3">
      <c r="B245" s="15">
        <v>44537</v>
      </c>
      <c r="C245" s="17">
        <v>1513.9499510000001</v>
      </c>
      <c r="D245" s="17">
        <v>1532</v>
      </c>
      <c r="E245" s="17">
        <v>1509.900024</v>
      </c>
      <c r="F245" s="17">
        <v>1525.6999510000001</v>
      </c>
      <c r="G245" s="17">
        <v>1525.6999510000001</v>
      </c>
      <c r="J245" s="17">
        <v>1503.8000489999999</v>
      </c>
      <c r="K245" s="17">
        <f t="shared" si="7"/>
        <v>-6.4626467715193231E-3</v>
      </c>
      <c r="L245" s="17">
        <f t="shared" si="6"/>
        <v>-2.5890632687524989E-2</v>
      </c>
    </row>
    <row r="246" spans="2:12" x14ac:dyDescent="0.3">
      <c r="B246" s="15">
        <v>44538</v>
      </c>
      <c r="C246" s="17">
        <v>1536</v>
      </c>
      <c r="D246" s="17">
        <v>1555.0500489999999</v>
      </c>
      <c r="E246" s="17">
        <v>1534</v>
      </c>
      <c r="F246" s="17">
        <v>1553.8000489999999</v>
      </c>
      <c r="G246" s="17">
        <v>1553.8000489999999</v>
      </c>
      <c r="J246" s="17">
        <v>1525.6999510000001</v>
      </c>
      <c r="K246" s="17">
        <f t="shared" si="7"/>
        <v>1.4458018474704126E-2</v>
      </c>
      <c r="L246" s="17">
        <f t="shared" si="6"/>
        <v>0.27438785081707778</v>
      </c>
    </row>
    <row r="247" spans="2:12" x14ac:dyDescent="0.3">
      <c r="B247" s="15">
        <v>44539</v>
      </c>
      <c r="C247" s="17">
        <v>1545.1999510000001</v>
      </c>
      <c r="D247" s="17">
        <v>1554.6999510000001</v>
      </c>
      <c r="E247" s="17">
        <v>1522</v>
      </c>
      <c r="F247" s="17">
        <v>1526.849976</v>
      </c>
      <c r="G247" s="17">
        <v>1526.849976</v>
      </c>
      <c r="J247" s="17">
        <v>1553.8000489999999</v>
      </c>
      <c r="K247" s="17">
        <f t="shared" si="7"/>
        <v>1.825028604915957E-2</v>
      </c>
      <c r="L247" s="17">
        <f t="shared" si="6"/>
        <v>0.65967974909911786</v>
      </c>
    </row>
    <row r="248" spans="2:12" ht="15" thickBot="1" x14ac:dyDescent="0.35">
      <c r="B248" s="18">
        <v>44540</v>
      </c>
      <c r="C248" s="19">
        <v>1524.900024</v>
      </c>
      <c r="D248" s="19">
        <v>1528</v>
      </c>
      <c r="E248" s="19">
        <v>1508.4499510000001</v>
      </c>
      <c r="F248" s="19">
        <v>1522.5500489999999</v>
      </c>
      <c r="G248" s="19">
        <v>1522.5500489999999</v>
      </c>
      <c r="J248" s="17">
        <v>1526.849976</v>
      </c>
      <c r="K248" s="17">
        <f t="shared" si="7"/>
        <v>-1.7496801204088062E-2</v>
      </c>
      <c r="L248" s="17">
        <f t="shared" si="6"/>
        <v>0.29015631238336032</v>
      </c>
    </row>
    <row r="249" spans="2:12" ht="15" thickBot="1" x14ac:dyDescent="0.35">
      <c r="J249" s="19">
        <v>1522.5500489999999</v>
      </c>
      <c r="K249" s="19">
        <f t="shared" si="7"/>
        <v>-2.8201808976681219E-3</v>
      </c>
      <c r="L249" s="19">
        <f t="shared" si="6"/>
        <v>0.23119826048246608</v>
      </c>
    </row>
  </sheetData>
  <mergeCells count="3">
    <mergeCell ref="N3:O3"/>
    <mergeCell ref="N12:O12"/>
    <mergeCell ref="J1:O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53A3A-53AA-4793-A02D-D6DBCFB38B6F}">
  <dimension ref="B1:P249"/>
  <sheetViews>
    <sheetView topLeftCell="K1" zoomScaleNormal="100" workbookViewId="0">
      <selection activeCell="R19" sqref="R19"/>
    </sheetView>
  </sheetViews>
  <sheetFormatPr defaultRowHeight="14.4" x14ac:dyDescent="0.3"/>
  <cols>
    <col min="2" max="2" width="10.33203125" bestFit="1" customWidth="1"/>
    <col min="3" max="6" width="11" bestFit="1" customWidth="1"/>
    <col min="7" max="7" width="10.77734375" bestFit="1" customWidth="1"/>
    <col min="8" max="8" width="9.77734375" bestFit="1" customWidth="1"/>
    <col min="10" max="10" width="7.77734375" customWidth="1"/>
    <col min="11" max="11" width="11" bestFit="1" customWidth="1"/>
    <col min="12" max="12" width="8.5546875" customWidth="1"/>
    <col min="13" max="13" width="16.44140625" bestFit="1" customWidth="1"/>
    <col min="15" max="15" width="21.44140625" bestFit="1" customWidth="1"/>
    <col min="16" max="16" width="12.6640625" bestFit="1" customWidth="1"/>
  </cols>
  <sheetData>
    <row r="1" spans="2:16" ht="18.600000000000001" thickBot="1" x14ac:dyDescent="0.4">
      <c r="K1" s="46" t="s">
        <v>28</v>
      </c>
      <c r="L1" s="46"/>
      <c r="M1" s="46"/>
      <c r="N1" s="46"/>
      <c r="O1" s="46"/>
      <c r="P1" s="46"/>
    </row>
    <row r="2" spans="2:16" ht="15" thickBot="1" x14ac:dyDescent="0.35">
      <c r="B2" s="27" t="s">
        <v>0</v>
      </c>
      <c r="C2" s="27" t="s">
        <v>1</v>
      </c>
      <c r="D2" s="27" t="s">
        <v>2</v>
      </c>
      <c r="E2" s="27" t="s">
        <v>3</v>
      </c>
      <c r="F2" s="27" t="s">
        <v>4</v>
      </c>
      <c r="G2" s="27" t="s">
        <v>5</v>
      </c>
      <c r="H2" s="1"/>
    </row>
    <row r="3" spans="2:16" ht="15" thickBot="1" x14ac:dyDescent="0.35">
      <c r="B3" s="28">
        <v>44179</v>
      </c>
      <c r="C3" s="29">
        <v>98.25</v>
      </c>
      <c r="D3" s="24">
        <v>102.550003</v>
      </c>
      <c r="E3" s="24">
        <v>97.449996999999996</v>
      </c>
      <c r="F3" s="24">
        <v>101.5</v>
      </c>
      <c r="G3" s="24">
        <v>94.746841000000003</v>
      </c>
      <c r="K3" s="30" t="s">
        <v>5</v>
      </c>
      <c r="L3" s="30" t="s">
        <v>29</v>
      </c>
      <c r="M3" s="30" t="s">
        <v>32</v>
      </c>
      <c r="O3" s="45" t="s">
        <v>33</v>
      </c>
      <c r="P3" s="45"/>
    </row>
    <row r="4" spans="2:16" x14ac:dyDescent="0.3">
      <c r="B4" s="15">
        <v>44180</v>
      </c>
      <c r="C4" s="17">
        <v>102.5</v>
      </c>
      <c r="D4" s="17">
        <v>102.5</v>
      </c>
      <c r="E4" s="17">
        <v>99.199996999999996</v>
      </c>
      <c r="F4" s="17">
        <v>100.449997</v>
      </c>
      <c r="G4" s="17">
        <v>93.766707999999994</v>
      </c>
      <c r="K4" s="24">
        <v>94.746841000000003</v>
      </c>
      <c r="L4" s="24"/>
      <c r="M4" s="24">
        <f t="shared" ref="M4:M67" si="0">STANDARDIZE(K4,AVERAGE(ONGC_Adj_Close),_xlfn.STDEV.S(ONGC_Adj_Close))</f>
        <v>-0.95925022587742848</v>
      </c>
      <c r="O4" s="23" t="s">
        <v>34</v>
      </c>
      <c r="P4" s="17">
        <f>AVERAGE(ONGC_Adj_Close)</f>
        <v>114.36858202032521</v>
      </c>
    </row>
    <row r="5" spans="2:16" x14ac:dyDescent="0.3">
      <c r="B5" s="15">
        <v>44181</v>
      </c>
      <c r="C5" s="17">
        <v>101.900002</v>
      </c>
      <c r="D5" s="17">
        <v>103.599998</v>
      </c>
      <c r="E5" s="17">
        <v>100.650002</v>
      </c>
      <c r="F5" s="17">
        <v>102.900002</v>
      </c>
      <c r="G5" s="17">
        <v>96.053696000000002</v>
      </c>
      <c r="K5" s="17">
        <v>93.766707999999994</v>
      </c>
      <c r="L5" s="17">
        <f>LN(K5/K4)</f>
        <v>-1.0398635399213303E-2</v>
      </c>
      <c r="M5" s="17">
        <f t="shared" si="0"/>
        <v>-1.0071660963736311</v>
      </c>
      <c r="O5" s="21" t="s">
        <v>11</v>
      </c>
      <c r="P5" s="17">
        <f>AVERAGE(ONGC_Return)</f>
        <v>1.8079943619742828E-3</v>
      </c>
    </row>
    <row r="6" spans="2:16" x14ac:dyDescent="0.3">
      <c r="B6" s="15">
        <v>44182</v>
      </c>
      <c r="C6" s="17">
        <v>105.099998</v>
      </c>
      <c r="D6" s="17">
        <v>105.599998</v>
      </c>
      <c r="E6" s="17">
        <v>100.699997</v>
      </c>
      <c r="F6" s="17">
        <v>101.5</v>
      </c>
      <c r="G6" s="17">
        <v>94.746841000000003</v>
      </c>
      <c r="K6" s="17">
        <v>96.053696000000002</v>
      </c>
      <c r="L6" s="17">
        <f t="shared" ref="L6:L69" si="1">LN(K6/K5)</f>
        <v>2.4097500794459194E-2</v>
      </c>
      <c r="M6" s="17">
        <f t="shared" si="0"/>
        <v>-0.89536186079094093</v>
      </c>
      <c r="O6" s="21" t="s">
        <v>35</v>
      </c>
      <c r="P6" s="17">
        <f>_xlfn.VAR.S(ONGC_Adj_Close)</f>
        <v>418.41886627108465</v>
      </c>
    </row>
    <row r="7" spans="2:16" x14ac:dyDescent="0.3">
      <c r="B7" s="15">
        <v>44183</v>
      </c>
      <c r="C7" s="17">
        <v>101.5</v>
      </c>
      <c r="D7" s="17">
        <v>102.300003</v>
      </c>
      <c r="E7" s="17">
        <v>98.150002000000001</v>
      </c>
      <c r="F7" s="17">
        <v>99</v>
      </c>
      <c r="G7" s="17">
        <v>92.413177000000005</v>
      </c>
      <c r="K7" s="17">
        <v>94.746841000000003</v>
      </c>
      <c r="L7" s="17">
        <f t="shared" si="1"/>
        <v>-1.3698865395245991E-2</v>
      </c>
      <c r="M7" s="17">
        <f t="shared" si="0"/>
        <v>-0.95925022587742848</v>
      </c>
      <c r="O7" s="21" t="s">
        <v>36</v>
      </c>
      <c r="P7" s="17">
        <f>_xlfn.VAR.S(ONGC_Return)</f>
        <v>5.339306204051571E-4</v>
      </c>
    </row>
    <row r="8" spans="2:16" x14ac:dyDescent="0.3">
      <c r="B8" s="15">
        <v>44186</v>
      </c>
      <c r="C8" s="17">
        <v>98.900002000000001</v>
      </c>
      <c r="D8" s="17">
        <v>98.949996999999996</v>
      </c>
      <c r="E8" s="17">
        <v>88.949996999999996</v>
      </c>
      <c r="F8" s="17">
        <v>89.849997999999999</v>
      </c>
      <c r="G8" s="17">
        <v>83.871964000000006</v>
      </c>
      <c r="K8" s="17">
        <v>92.413177000000005</v>
      </c>
      <c r="L8" s="17">
        <f t="shared" si="1"/>
        <v>-2.4938926332179739E-2</v>
      </c>
      <c r="M8" s="17">
        <f t="shared" si="0"/>
        <v>-1.0733363162403171</v>
      </c>
      <c r="O8" s="21" t="s">
        <v>37</v>
      </c>
      <c r="P8" s="17">
        <f>SKEW(ONGC_Adj_Close)</f>
        <v>0.73372158197085158</v>
      </c>
    </row>
    <row r="9" spans="2:16" ht="15" thickBot="1" x14ac:dyDescent="0.35">
      <c r="B9" s="15">
        <v>44187</v>
      </c>
      <c r="C9" s="17">
        <v>89.050003000000004</v>
      </c>
      <c r="D9" s="17">
        <v>92.300003000000004</v>
      </c>
      <c r="E9" s="17">
        <v>86.599997999999999</v>
      </c>
      <c r="F9" s="17">
        <v>90.550003000000004</v>
      </c>
      <c r="G9" s="17">
        <v>84.525390999999999</v>
      </c>
      <c r="K9" s="17">
        <v>83.871964000000006</v>
      </c>
      <c r="L9" s="17">
        <f t="shared" si="1"/>
        <v>-9.6978178789743075E-2</v>
      </c>
      <c r="M9" s="17">
        <f t="shared" si="0"/>
        <v>-1.4908915418969158</v>
      </c>
      <c r="O9" s="22" t="s">
        <v>38</v>
      </c>
      <c r="P9" s="19">
        <f>KURT(ONGC_Adj_Close)</f>
        <v>-0.47969631608348173</v>
      </c>
    </row>
    <row r="10" spans="2:16" ht="15" thickBot="1" x14ac:dyDescent="0.35">
      <c r="B10" s="15">
        <v>44188</v>
      </c>
      <c r="C10" s="17">
        <v>90.5</v>
      </c>
      <c r="D10" s="17">
        <v>91.300003000000004</v>
      </c>
      <c r="E10" s="17">
        <v>88.300003000000004</v>
      </c>
      <c r="F10" s="17">
        <v>90.800003000000004</v>
      </c>
      <c r="G10" s="17">
        <v>84.758758999999998</v>
      </c>
      <c r="K10" s="17">
        <v>84.525390999999999</v>
      </c>
      <c r="L10" s="17">
        <f t="shared" si="1"/>
        <v>7.7605765181731918E-3</v>
      </c>
      <c r="M10" s="17">
        <f t="shared" si="0"/>
        <v>-1.4589473837972278</v>
      </c>
    </row>
    <row r="11" spans="2:16" ht="15" thickBot="1" x14ac:dyDescent="0.35">
      <c r="B11" s="15">
        <v>44189</v>
      </c>
      <c r="C11" s="17">
        <v>92.5</v>
      </c>
      <c r="D11" s="17">
        <v>95.5</v>
      </c>
      <c r="E11" s="17">
        <v>92.150002000000001</v>
      </c>
      <c r="F11" s="17">
        <v>93.150002000000001</v>
      </c>
      <c r="G11" s="17">
        <v>86.952408000000005</v>
      </c>
      <c r="K11" s="17">
        <v>84.758758999999998</v>
      </c>
      <c r="L11" s="17">
        <f t="shared" si="1"/>
        <v>2.7571175190674517E-3</v>
      </c>
      <c r="M11" s="17">
        <f t="shared" si="0"/>
        <v>-1.4475386965415618</v>
      </c>
      <c r="O11" s="45" t="s">
        <v>32</v>
      </c>
      <c r="P11" s="45"/>
    </row>
    <row r="12" spans="2:16" x14ac:dyDescent="0.3">
      <c r="B12" s="15">
        <v>44193</v>
      </c>
      <c r="C12" s="17">
        <v>94</v>
      </c>
      <c r="D12" s="17">
        <v>95.150002000000001</v>
      </c>
      <c r="E12" s="17">
        <v>93.300003000000004</v>
      </c>
      <c r="F12" s="17">
        <v>93.800003000000004</v>
      </c>
      <c r="G12" s="17">
        <v>87.559157999999996</v>
      </c>
      <c r="K12" s="17">
        <v>86.952408000000005</v>
      </c>
      <c r="L12" s="17">
        <f t="shared" si="1"/>
        <v>2.5551842541216074E-2</v>
      </c>
      <c r="M12" s="17">
        <f t="shared" si="0"/>
        <v>-1.34029753498683</v>
      </c>
      <c r="O12" s="26" t="s">
        <v>30</v>
      </c>
      <c r="P12" s="29">
        <f>AVERAGE(ONGC_Standardized_Data)</f>
        <v>-3.9354247051753518E-16</v>
      </c>
    </row>
    <row r="13" spans="2:16" ht="15" thickBot="1" x14ac:dyDescent="0.35">
      <c r="B13" s="15">
        <v>44194</v>
      </c>
      <c r="C13" s="17">
        <v>94.199996999999996</v>
      </c>
      <c r="D13" s="17">
        <v>94.650002000000001</v>
      </c>
      <c r="E13" s="17">
        <v>92</v>
      </c>
      <c r="F13" s="17">
        <v>93.150002000000001</v>
      </c>
      <c r="G13" s="17">
        <v>86.952408000000005</v>
      </c>
      <c r="K13" s="17">
        <v>87.559157999999996</v>
      </c>
      <c r="L13" s="17">
        <f t="shared" si="1"/>
        <v>6.9537218514177475E-3</v>
      </c>
      <c r="M13" s="17">
        <f t="shared" si="0"/>
        <v>-1.3106352805544517</v>
      </c>
      <c r="O13" s="25" t="s">
        <v>31</v>
      </c>
      <c r="P13" s="19">
        <f>_xlfn.VAR.S(ONGC_Standardized_Data)</f>
        <v>1.000000000000012</v>
      </c>
    </row>
    <row r="14" spans="2:16" x14ac:dyDescent="0.3">
      <c r="B14" s="15">
        <v>44195</v>
      </c>
      <c r="C14" s="17">
        <v>93.5</v>
      </c>
      <c r="D14" s="17">
        <v>94.5</v>
      </c>
      <c r="E14" s="17">
        <v>92.75</v>
      </c>
      <c r="F14" s="17">
        <v>93.25</v>
      </c>
      <c r="G14" s="17">
        <v>87.045745999999994</v>
      </c>
      <c r="K14" s="17">
        <v>86.952408000000005</v>
      </c>
      <c r="L14" s="17">
        <f t="shared" si="1"/>
        <v>-6.9537218514177093E-3</v>
      </c>
      <c r="M14" s="17">
        <f t="shared" si="0"/>
        <v>-1.34029753498683</v>
      </c>
    </row>
    <row r="15" spans="2:16" x14ac:dyDescent="0.3">
      <c r="B15" s="15">
        <v>44196</v>
      </c>
      <c r="C15" s="17">
        <v>93.300003000000004</v>
      </c>
      <c r="D15" s="17">
        <v>95.550003000000004</v>
      </c>
      <c r="E15" s="17">
        <v>92.550003000000004</v>
      </c>
      <c r="F15" s="17">
        <v>93.050003000000004</v>
      </c>
      <c r="G15" s="17">
        <v>86.859054999999998</v>
      </c>
      <c r="K15" s="17">
        <v>87.045745999999994</v>
      </c>
      <c r="L15" s="17">
        <f t="shared" si="1"/>
        <v>1.0728620598228508E-3</v>
      </c>
      <c r="M15" s="17">
        <f t="shared" si="0"/>
        <v>-1.3357345098459827</v>
      </c>
    </row>
    <row r="16" spans="2:16" x14ac:dyDescent="0.3">
      <c r="B16" s="15">
        <v>44197</v>
      </c>
      <c r="C16" s="17">
        <v>93.75</v>
      </c>
      <c r="D16" s="17">
        <v>94.449996999999996</v>
      </c>
      <c r="E16" s="17">
        <v>93</v>
      </c>
      <c r="F16" s="17">
        <v>93.199996999999996</v>
      </c>
      <c r="G16" s="17">
        <v>86.999069000000006</v>
      </c>
      <c r="K16" s="17">
        <v>86.859054999999998</v>
      </c>
      <c r="L16" s="17">
        <f t="shared" si="1"/>
        <v>-2.1470490825339561E-3</v>
      </c>
      <c r="M16" s="17">
        <f t="shared" si="0"/>
        <v>-1.3448612934343389</v>
      </c>
    </row>
    <row r="17" spans="2:13" x14ac:dyDescent="0.3">
      <c r="B17" s="15">
        <v>44200</v>
      </c>
      <c r="C17" s="17">
        <v>94.050003000000004</v>
      </c>
      <c r="D17" s="17">
        <v>97.300003000000004</v>
      </c>
      <c r="E17" s="17">
        <v>93.699996999999996</v>
      </c>
      <c r="F17" s="17">
        <v>96.949996999999996</v>
      </c>
      <c r="G17" s="17">
        <v>90.499572999999998</v>
      </c>
      <c r="K17" s="17">
        <v>86.999069000000006</v>
      </c>
      <c r="L17" s="17">
        <f t="shared" si="1"/>
        <v>1.6106699767377429E-3</v>
      </c>
      <c r="M17" s="17">
        <f t="shared" si="0"/>
        <v>-1.3380164135132919</v>
      </c>
    </row>
    <row r="18" spans="2:13" x14ac:dyDescent="0.3">
      <c r="B18" s="15">
        <v>44201</v>
      </c>
      <c r="C18" s="17">
        <v>96.5</v>
      </c>
      <c r="D18" s="17">
        <v>96.5</v>
      </c>
      <c r="E18" s="17">
        <v>94.349997999999999</v>
      </c>
      <c r="F18" s="17">
        <v>94.949996999999996</v>
      </c>
      <c r="G18" s="17">
        <v>88.632637000000003</v>
      </c>
      <c r="K18" s="17">
        <v>90.499572999999998</v>
      </c>
      <c r="L18" s="17">
        <f t="shared" si="1"/>
        <v>3.9447715014804471E-2</v>
      </c>
      <c r="M18" s="17">
        <f t="shared" si="0"/>
        <v>-1.1668868868720732</v>
      </c>
    </row>
    <row r="19" spans="2:13" x14ac:dyDescent="0.3">
      <c r="B19" s="15">
        <v>44202</v>
      </c>
      <c r="C19" s="17">
        <v>98.900002000000001</v>
      </c>
      <c r="D19" s="17">
        <v>99.300003000000004</v>
      </c>
      <c r="E19" s="17">
        <v>96.25</v>
      </c>
      <c r="F19" s="17">
        <v>96.949996999999996</v>
      </c>
      <c r="G19" s="17">
        <v>90.499572999999998</v>
      </c>
      <c r="K19" s="17">
        <v>88.632637000000003</v>
      </c>
      <c r="L19" s="17">
        <f t="shared" si="1"/>
        <v>-2.0844979249670832E-2</v>
      </c>
      <c r="M19" s="17">
        <f t="shared" si="0"/>
        <v>-1.2581559938205156</v>
      </c>
    </row>
    <row r="20" spans="2:13" x14ac:dyDescent="0.3">
      <c r="B20" s="15">
        <v>44203</v>
      </c>
      <c r="C20" s="17">
        <v>98</v>
      </c>
      <c r="D20" s="17">
        <v>99.050003000000004</v>
      </c>
      <c r="E20" s="17">
        <v>97.099997999999999</v>
      </c>
      <c r="F20" s="17">
        <v>97.900002000000001</v>
      </c>
      <c r="G20" s="17">
        <v>91.386368000000004</v>
      </c>
      <c r="K20" s="17">
        <v>90.499572999999998</v>
      </c>
      <c r="L20" s="17">
        <f t="shared" si="1"/>
        <v>2.0844979249670843E-2</v>
      </c>
      <c r="M20" s="17">
        <f t="shared" si="0"/>
        <v>-1.1668868868720732</v>
      </c>
    </row>
    <row r="21" spans="2:13" x14ac:dyDescent="0.3">
      <c r="B21" s="15">
        <v>44204</v>
      </c>
      <c r="C21" s="17">
        <v>98.949996999999996</v>
      </c>
      <c r="D21" s="17">
        <v>101.300003</v>
      </c>
      <c r="E21" s="17">
        <v>98.550003000000004</v>
      </c>
      <c r="F21" s="17">
        <v>100.650002</v>
      </c>
      <c r="G21" s="17">
        <v>93.953400000000002</v>
      </c>
      <c r="K21" s="17">
        <v>91.386368000000004</v>
      </c>
      <c r="L21" s="17">
        <f t="shared" si="1"/>
        <v>9.7511882656225787E-3</v>
      </c>
      <c r="M21" s="17">
        <f t="shared" si="0"/>
        <v>-1.1235340415167183</v>
      </c>
    </row>
    <row r="22" spans="2:13" x14ac:dyDescent="0.3">
      <c r="B22" s="15">
        <v>44207</v>
      </c>
      <c r="C22" s="17">
        <v>101.5</v>
      </c>
      <c r="D22" s="17">
        <v>102.900002</v>
      </c>
      <c r="E22" s="17">
        <v>98.050003000000004</v>
      </c>
      <c r="F22" s="17">
        <v>102.550003</v>
      </c>
      <c r="G22" s="17">
        <v>95.726990000000001</v>
      </c>
      <c r="K22" s="17">
        <v>93.953400000000002</v>
      </c>
      <c r="L22" s="17">
        <f t="shared" si="1"/>
        <v>2.7702593938803775E-2</v>
      </c>
      <c r="M22" s="17">
        <f t="shared" si="0"/>
        <v>-0.99803926389816366</v>
      </c>
    </row>
    <row r="23" spans="2:13" x14ac:dyDescent="0.3">
      <c r="B23" s="15">
        <v>44208</v>
      </c>
      <c r="C23" s="17">
        <v>102</v>
      </c>
      <c r="D23" s="17">
        <v>104.5</v>
      </c>
      <c r="E23" s="17">
        <v>100.75</v>
      </c>
      <c r="F23" s="17">
        <v>103.449997</v>
      </c>
      <c r="G23" s="17">
        <v>96.567108000000005</v>
      </c>
      <c r="K23" s="17">
        <v>95.726990000000001</v>
      </c>
      <c r="L23" s="17">
        <f t="shared" si="1"/>
        <v>1.8701371197824983E-2</v>
      </c>
      <c r="M23" s="17">
        <f t="shared" si="0"/>
        <v>-0.91133357318745478</v>
      </c>
    </row>
    <row r="24" spans="2:13" x14ac:dyDescent="0.3">
      <c r="B24" s="15">
        <v>44209</v>
      </c>
      <c r="C24" s="17">
        <v>104.949997</v>
      </c>
      <c r="D24" s="17">
        <v>107.900002</v>
      </c>
      <c r="E24" s="17">
        <v>104.099998</v>
      </c>
      <c r="F24" s="17">
        <v>105.25</v>
      </c>
      <c r="G24" s="17">
        <v>98.247344999999996</v>
      </c>
      <c r="K24" s="17">
        <v>96.567108000000005</v>
      </c>
      <c r="L24" s="17">
        <f t="shared" si="1"/>
        <v>8.7379004768759067E-3</v>
      </c>
      <c r="M24" s="17">
        <f t="shared" si="0"/>
        <v>-0.87026263149940974</v>
      </c>
    </row>
    <row r="25" spans="2:13" x14ac:dyDescent="0.3">
      <c r="B25" s="15">
        <v>44210</v>
      </c>
      <c r="C25" s="17">
        <v>107</v>
      </c>
      <c r="D25" s="17">
        <v>107.449997</v>
      </c>
      <c r="E25" s="17">
        <v>104.199997</v>
      </c>
      <c r="F25" s="17">
        <v>105.050003</v>
      </c>
      <c r="G25" s="17">
        <v>98.060654</v>
      </c>
      <c r="K25" s="17">
        <v>98.247344999999996</v>
      </c>
      <c r="L25" s="17">
        <f t="shared" si="1"/>
        <v>1.7250041141649457E-2</v>
      </c>
      <c r="M25" s="17">
        <f t="shared" si="0"/>
        <v>-0.78812069923620987</v>
      </c>
    </row>
    <row r="26" spans="2:13" x14ac:dyDescent="0.3">
      <c r="B26" s="15">
        <v>44211</v>
      </c>
      <c r="C26" s="17">
        <v>105.25</v>
      </c>
      <c r="D26" s="17">
        <v>106.099998</v>
      </c>
      <c r="E26" s="17">
        <v>100.650002</v>
      </c>
      <c r="F26" s="17">
        <v>101.400002</v>
      </c>
      <c r="G26" s="17">
        <v>94.653503000000001</v>
      </c>
      <c r="K26" s="17">
        <v>98.060654</v>
      </c>
      <c r="L26" s="17">
        <f t="shared" si="1"/>
        <v>-1.9020218965450282E-3</v>
      </c>
      <c r="M26" s="17">
        <f t="shared" si="0"/>
        <v>-0.79724748282456603</v>
      </c>
    </row>
    <row r="27" spans="2:13" x14ac:dyDescent="0.3">
      <c r="B27" s="15">
        <v>44214</v>
      </c>
      <c r="C27" s="17">
        <v>101.400002</v>
      </c>
      <c r="D27" s="17">
        <v>101.849998</v>
      </c>
      <c r="E27" s="17">
        <v>96.050003000000004</v>
      </c>
      <c r="F27" s="17">
        <v>96.650002000000001</v>
      </c>
      <c r="G27" s="17">
        <v>90.219536000000005</v>
      </c>
      <c r="K27" s="17">
        <v>94.653503000000001</v>
      </c>
      <c r="L27" s="17">
        <f t="shared" si="1"/>
        <v>-3.5363318579481356E-2</v>
      </c>
      <c r="M27" s="17">
        <f t="shared" si="0"/>
        <v>-0.96381325101827631</v>
      </c>
    </row>
    <row r="28" spans="2:13" x14ac:dyDescent="0.3">
      <c r="B28" s="15">
        <v>44215</v>
      </c>
      <c r="C28" s="17">
        <v>97.75</v>
      </c>
      <c r="D28" s="17">
        <v>99</v>
      </c>
      <c r="E28" s="17">
        <v>97.5</v>
      </c>
      <c r="F28" s="17">
        <v>98.099997999999999</v>
      </c>
      <c r="G28" s="17">
        <v>91.573059000000001</v>
      </c>
      <c r="K28" s="17">
        <v>90.219536000000005</v>
      </c>
      <c r="L28" s="17">
        <f t="shared" si="1"/>
        <v>-4.7976898024248288E-2</v>
      </c>
      <c r="M28" s="17">
        <f t="shared" si="0"/>
        <v>-1.1805770866981629</v>
      </c>
    </row>
    <row r="29" spans="2:13" x14ac:dyDescent="0.3">
      <c r="B29" s="15">
        <v>44216</v>
      </c>
      <c r="C29" s="17">
        <v>99</v>
      </c>
      <c r="D29" s="17">
        <v>99.800003000000004</v>
      </c>
      <c r="E29" s="17">
        <v>97.849997999999999</v>
      </c>
      <c r="F29" s="17">
        <v>98.849997999999999</v>
      </c>
      <c r="G29" s="17">
        <v>92.273155000000003</v>
      </c>
      <c r="K29" s="17">
        <v>91.573059000000001</v>
      </c>
      <c r="L29" s="17">
        <f t="shared" si="1"/>
        <v>1.4891123715842046E-2</v>
      </c>
      <c r="M29" s="17">
        <f t="shared" si="0"/>
        <v>-1.1144072579283621</v>
      </c>
    </row>
    <row r="30" spans="2:13" x14ac:dyDescent="0.3">
      <c r="B30" s="15">
        <v>44217</v>
      </c>
      <c r="C30" s="17">
        <v>99.050003000000004</v>
      </c>
      <c r="D30" s="17">
        <v>100.199997</v>
      </c>
      <c r="E30" s="17">
        <v>93.900002000000001</v>
      </c>
      <c r="F30" s="17">
        <v>94.699996999999996</v>
      </c>
      <c r="G30" s="17">
        <v>88.399269000000004</v>
      </c>
      <c r="K30" s="17">
        <v>92.273155000000003</v>
      </c>
      <c r="L30" s="17">
        <f t="shared" si="1"/>
        <v>7.6161414357043579E-3</v>
      </c>
      <c r="M30" s="17">
        <f t="shared" si="0"/>
        <v>-1.0801815872582499</v>
      </c>
    </row>
    <row r="31" spans="2:13" x14ac:dyDescent="0.3">
      <c r="B31" s="15">
        <v>44218</v>
      </c>
      <c r="C31" s="17">
        <v>94.599997999999999</v>
      </c>
      <c r="D31" s="17">
        <v>95.449996999999996</v>
      </c>
      <c r="E31" s="17">
        <v>92.5</v>
      </c>
      <c r="F31" s="17">
        <v>92.75</v>
      </c>
      <c r="G31" s="17">
        <v>86.579009999999997</v>
      </c>
      <c r="K31" s="17">
        <v>88.399269000000004</v>
      </c>
      <c r="L31" s="17">
        <f t="shared" si="1"/>
        <v>-4.2889553756115431E-2</v>
      </c>
      <c r="M31" s="17">
        <f t="shared" si="0"/>
        <v>-1.2695646810761816</v>
      </c>
    </row>
    <row r="32" spans="2:13" x14ac:dyDescent="0.3">
      <c r="B32" s="15">
        <v>44221</v>
      </c>
      <c r="C32" s="17">
        <v>93.050003000000004</v>
      </c>
      <c r="D32" s="17">
        <v>93.75</v>
      </c>
      <c r="E32" s="17">
        <v>90</v>
      </c>
      <c r="F32" s="17">
        <v>91.349997999999999</v>
      </c>
      <c r="G32" s="17">
        <v>85.272163000000006</v>
      </c>
      <c r="K32" s="17">
        <v>86.579009999999997</v>
      </c>
      <c r="L32" s="17">
        <f t="shared" si="1"/>
        <v>-2.0806292941612806E-2</v>
      </c>
      <c r="M32" s="17">
        <f t="shared" si="0"/>
        <v>-1.3585518843573148</v>
      </c>
    </row>
    <row r="33" spans="2:13" x14ac:dyDescent="0.3">
      <c r="B33" s="15">
        <v>44223</v>
      </c>
      <c r="C33" s="17">
        <v>91.400002000000001</v>
      </c>
      <c r="D33" s="17">
        <v>91.75</v>
      </c>
      <c r="E33" s="17">
        <v>88.900002000000001</v>
      </c>
      <c r="F33" s="17">
        <v>89.699996999999996</v>
      </c>
      <c r="G33" s="17">
        <v>83.731933999999995</v>
      </c>
      <c r="K33" s="17">
        <v>85.272163000000006</v>
      </c>
      <c r="L33" s="17">
        <f t="shared" si="1"/>
        <v>-1.5209348521854368E-2</v>
      </c>
      <c r="M33" s="17">
        <f t="shared" si="0"/>
        <v>-1.422439858346916</v>
      </c>
    </row>
    <row r="34" spans="2:13" x14ac:dyDescent="0.3">
      <c r="B34" s="15">
        <v>44224</v>
      </c>
      <c r="C34" s="17">
        <v>89</v>
      </c>
      <c r="D34" s="17">
        <v>91.400002000000001</v>
      </c>
      <c r="E34" s="17">
        <v>88.800003000000004</v>
      </c>
      <c r="F34" s="17">
        <v>90.650002000000001</v>
      </c>
      <c r="G34" s="17">
        <v>84.618735999999998</v>
      </c>
      <c r="K34" s="17">
        <v>83.731933999999995</v>
      </c>
      <c r="L34" s="17">
        <f t="shared" si="1"/>
        <v>-1.8227624912320061E-2</v>
      </c>
      <c r="M34" s="17">
        <f t="shared" si="0"/>
        <v>-1.4977372040117347</v>
      </c>
    </row>
    <row r="35" spans="2:13" x14ac:dyDescent="0.3">
      <c r="B35" s="15">
        <v>44225</v>
      </c>
      <c r="C35" s="17">
        <v>90.75</v>
      </c>
      <c r="D35" s="17">
        <v>92.949996999999996</v>
      </c>
      <c r="E35" s="17">
        <v>87.75</v>
      </c>
      <c r="F35" s="17">
        <v>88.300003000000004</v>
      </c>
      <c r="G35" s="17">
        <v>82.425087000000005</v>
      </c>
      <c r="K35" s="17">
        <v>84.618735999999998</v>
      </c>
      <c r="L35" s="17">
        <f t="shared" si="1"/>
        <v>1.0535273810454231E-2</v>
      </c>
      <c r="M35" s="17">
        <f t="shared" si="0"/>
        <v>-1.4543840164466049</v>
      </c>
    </row>
    <row r="36" spans="2:13" x14ac:dyDescent="0.3">
      <c r="B36" s="15">
        <v>44228</v>
      </c>
      <c r="C36" s="17">
        <v>89</v>
      </c>
      <c r="D36" s="17">
        <v>91.199996999999996</v>
      </c>
      <c r="E36" s="17">
        <v>88.449996999999996</v>
      </c>
      <c r="F36" s="17">
        <v>90.849997999999999</v>
      </c>
      <c r="G36" s="17">
        <v>84.805428000000006</v>
      </c>
      <c r="K36" s="17">
        <v>82.425087000000005</v>
      </c>
      <c r="L36" s="17">
        <f t="shared" si="1"/>
        <v>-2.6265863351062839E-2</v>
      </c>
      <c r="M36" s="17">
        <f t="shared" si="0"/>
        <v>-1.5616251780013359</v>
      </c>
    </row>
    <row r="37" spans="2:13" x14ac:dyDescent="0.3">
      <c r="B37" s="15">
        <v>44229</v>
      </c>
      <c r="C37" s="17">
        <v>92.5</v>
      </c>
      <c r="D37" s="17">
        <v>93.949996999999996</v>
      </c>
      <c r="E37" s="17">
        <v>91.199996999999996</v>
      </c>
      <c r="F37" s="17">
        <v>92.849997999999999</v>
      </c>
      <c r="G37" s="17">
        <v>86.672363000000004</v>
      </c>
      <c r="K37" s="17">
        <v>84.805428000000006</v>
      </c>
      <c r="L37" s="17">
        <f t="shared" si="1"/>
        <v>2.8469705721060914E-2</v>
      </c>
      <c r="M37" s="17">
        <f t="shared" si="0"/>
        <v>-1.4452571839711374</v>
      </c>
    </row>
    <row r="38" spans="2:13" x14ac:dyDescent="0.3">
      <c r="B38" s="15">
        <v>44230</v>
      </c>
      <c r="C38" s="17">
        <v>94.599997999999999</v>
      </c>
      <c r="D38" s="17">
        <v>95.300003000000004</v>
      </c>
      <c r="E38" s="17">
        <v>93</v>
      </c>
      <c r="F38" s="17">
        <v>93.349997999999999</v>
      </c>
      <c r="G38" s="17">
        <v>87.139090999999993</v>
      </c>
      <c r="K38" s="17">
        <v>86.672363000000004</v>
      </c>
      <c r="L38" s="17">
        <f t="shared" si="1"/>
        <v>2.1775516927272105E-2</v>
      </c>
      <c r="M38" s="17">
        <f t="shared" si="0"/>
        <v>-1.3539881259098057</v>
      </c>
    </row>
    <row r="39" spans="2:13" x14ac:dyDescent="0.3">
      <c r="B39" s="15">
        <v>44231</v>
      </c>
      <c r="C39" s="17">
        <v>94.25</v>
      </c>
      <c r="D39" s="17">
        <v>98.599997999999999</v>
      </c>
      <c r="E39" s="17">
        <v>94</v>
      </c>
      <c r="F39" s="17">
        <v>97.650002000000001</v>
      </c>
      <c r="G39" s="17">
        <v>91.153000000000006</v>
      </c>
      <c r="K39" s="17">
        <v>87.139090999999993</v>
      </c>
      <c r="L39" s="17">
        <f t="shared" si="1"/>
        <v>5.3705220347550929E-3</v>
      </c>
      <c r="M39" s="17">
        <f t="shared" si="0"/>
        <v>-1.3311711424953601</v>
      </c>
    </row>
    <row r="40" spans="2:13" x14ac:dyDescent="0.3">
      <c r="B40" s="15">
        <v>44232</v>
      </c>
      <c r="C40" s="17">
        <v>98.949996999999996</v>
      </c>
      <c r="D40" s="17">
        <v>99.949996999999996</v>
      </c>
      <c r="E40" s="17">
        <v>96.800003000000004</v>
      </c>
      <c r="F40" s="17">
        <v>97.650002000000001</v>
      </c>
      <c r="G40" s="17">
        <v>91.153000000000006</v>
      </c>
      <c r="K40" s="17">
        <v>91.153000000000006</v>
      </c>
      <c r="L40" s="17">
        <f t="shared" si="1"/>
        <v>4.5033824218857779E-2</v>
      </c>
      <c r="M40" s="17">
        <f t="shared" si="0"/>
        <v>-1.1349427287723843</v>
      </c>
    </row>
    <row r="41" spans="2:13" x14ac:dyDescent="0.3">
      <c r="B41" s="15">
        <v>44235</v>
      </c>
      <c r="C41" s="17">
        <v>99.5</v>
      </c>
      <c r="D41" s="17">
        <v>100.800003</v>
      </c>
      <c r="E41" s="17">
        <v>99.099997999999999</v>
      </c>
      <c r="F41" s="17">
        <v>99.650002000000001</v>
      </c>
      <c r="G41" s="17">
        <v>93.019936000000001</v>
      </c>
      <c r="K41" s="17">
        <v>91.153000000000006</v>
      </c>
      <c r="L41" s="17">
        <f t="shared" si="1"/>
        <v>0</v>
      </c>
      <c r="M41" s="17">
        <f t="shared" si="0"/>
        <v>-1.1349427287723843</v>
      </c>
    </row>
    <row r="42" spans="2:13" x14ac:dyDescent="0.3">
      <c r="B42" s="15">
        <v>44236</v>
      </c>
      <c r="C42" s="17">
        <v>99.800003000000004</v>
      </c>
      <c r="D42" s="17">
        <v>103.349998</v>
      </c>
      <c r="E42" s="17">
        <v>99.800003000000004</v>
      </c>
      <c r="F42" s="17">
        <v>101</v>
      </c>
      <c r="G42" s="17">
        <v>94.280113</v>
      </c>
      <c r="K42" s="17">
        <v>93.019936000000001</v>
      </c>
      <c r="L42" s="17">
        <f t="shared" si="1"/>
        <v>2.0274422407444946E-2</v>
      </c>
      <c r="M42" s="17">
        <f t="shared" si="0"/>
        <v>-1.043673621823942</v>
      </c>
    </row>
    <row r="43" spans="2:13" x14ac:dyDescent="0.3">
      <c r="B43" s="15">
        <v>44237</v>
      </c>
      <c r="C43" s="17">
        <v>102</v>
      </c>
      <c r="D43" s="17">
        <v>102.5</v>
      </c>
      <c r="E43" s="17">
        <v>98.599997999999999</v>
      </c>
      <c r="F43" s="17">
        <v>100</v>
      </c>
      <c r="G43" s="17">
        <v>93.346642000000003</v>
      </c>
      <c r="K43" s="17">
        <v>94.280113</v>
      </c>
      <c r="L43" s="17">
        <f t="shared" si="1"/>
        <v>1.3456440853067032E-2</v>
      </c>
      <c r="M43" s="17">
        <f t="shared" si="0"/>
        <v>-0.98206720929187485</v>
      </c>
    </row>
    <row r="44" spans="2:13" x14ac:dyDescent="0.3">
      <c r="B44" s="15">
        <v>44238</v>
      </c>
      <c r="C44" s="17">
        <v>100</v>
      </c>
      <c r="D44" s="17">
        <v>100.349998</v>
      </c>
      <c r="E44" s="17">
        <v>98.900002000000001</v>
      </c>
      <c r="F44" s="17">
        <v>99.449996999999996</v>
      </c>
      <c r="G44" s="17">
        <v>92.833236999999997</v>
      </c>
      <c r="K44" s="17">
        <v>93.346642000000003</v>
      </c>
      <c r="L44" s="17">
        <f t="shared" si="1"/>
        <v>-9.9503794318127892E-3</v>
      </c>
      <c r="M44" s="17">
        <f t="shared" si="0"/>
        <v>-1.0277019094274282</v>
      </c>
    </row>
    <row r="45" spans="2:13" x14ac:dyDescent="0.3">
      <c r="B45" s="15">
        <v>44239</v>
      </c>
      <c r="C45" s="17">
        <v>98.900002000000001</v>
      </c>
      <c r="D45" s="17">
        <v>99.400002000000001</v>
      </c>
      <c r="E45" s="17">
        <v>96.550003000000004</v>
      </c>
      <c r="F45" s="17">
        <v>97</v>
      </c>
      <c r="G45" s="17">
        <v>90.546249000000003</v>
      </c>
      <c r="K45" s="17">
        <v>92.833236999999997</v>
      </c>
      <c r="L45" s="17">
        <f t="shared" si="1"/>
        <v>-5.5151641961719931E-3</v>
      </c>
      <c r="M45" s="17">
        <f t="shared" si="0"/>
        <v>-1.0528007965091846</v>
      </c>
    </row>
    <row r="46" spans="2:13" x14ac:dyDescent="0.3">
      <c r="B46" s="15">
        <v>44242</v>
      </c>
      <c r="C46" s="17">
        <v>97</v>
      </c>
      <c r="D46" s="17">
        <v>99.25</v>
      </c>
      <c r="E46" s="17">
        <v>95.599997999999999</v>
      </c>
      <c r="F46" s="17">
        <v>98.449996999999996</v>
      </c>
      <c r="G46" s="17">
        <v>91.899772999999996</v>
      </c>
      <c r="K46" s="17">
        <v>90.546249000000003</v>
      </c>
      <c r="L46" s="17">
        <f t="shared" si="1"/>
        <v>-2.4943974152594636E-2</v>
      </c>
      <c r="M46" s="17">
        <f t="shared" si="0"/>
        <v>-1.1646050320918739</v>
      </c>
    </row>
    <row r="47" spans="2:13" x14ac:dyDescent="0.3">
      <c r="B47" s="15">
        <v>44243</v>
      </c>
      <c r="C47" s="17">
        <v>99.25</v>
      </c>
      <c r="D47" s="17">
        <v>104.849998</v>
      </c>
      <c r="E47" s="17">
        <v>99.25</v>
      </c>
      <c r="F47" s="17">
        <v>103.75</v>
      </c>
      <c r="G47" s="17">
        <v>96.847144999999998</v>
      </c>
      <c r="K47" s="17">
        <v>91.899772999999996</v>
      </c>
      <c r="L47" s="17">
        <f t="shared" si="1"/>
        <v>1.4837800438299822E-2</v>
      </c>
      <c r="M47" s="17">
        <f t="shared" si="0"/>
        <v>-1.0984351544349629</v>
      </c>
    </row>
    <row r="48" spans="2:13" x14ac:dyDescent="0.3">
      <c r="B48" s="15">
        <v>44244</v>
      </c>
      <c r="C48" s="17">
        <v>102</v>
      </c>
      <c r="D48" s="17">
        <v>103.5</v>
      </c>
      <c r="E48" s="17">
        <v>100.800003</v>
      </c>
      <c r="F48" s="17">
        <v>102.25</v>
      </c>
      <c r="G48" s="17">
        <v>97.084518000000003</v>
      </c>
      <c r="K48" s="17">
        <v>96.847144999999998</v>
      </c>
      <c r="L48" s="17">
        <f t="shared" si="1"/>
        <v>5.2435351560966084E-2</v>
      </c>
      <c r="M48" s="17">
        <f t="shared" si="0"/>
        <v>-0.8565724316733202</v>
      </c>
    </row>
    <row r="49" spans="2:13" x14ac:dyDescent="0.3">
      <c r="B49" s="15">
        <v>44245</v>
      </c>
      <c r="C49" s="17">
        <v>103.699997</v>
      </c>
      <c r="D49" s="17">
        <v>115.5</v>
      </c>
      <c r="E49" s="17">
        <v>103.349998</v>
      </c>
      <c r="F49" s="17">
        <v>110.699997</v>
      </c>
      <c r="G49" s="17">
        <v>105.10762800000001</v>
      </c>
      <c r="K49" s="17">
        <v>97.084518000000003</v>
      </c>
      <c r="L49" s="17">
        <f t="shared" si="1"/>
        <v>2.4480078690702674E-3</v>
      </c>
      <c r="M49" s="17">
        <f t="shared" si="0"/>
        <v>-0.84496795153920035</v>
      </c>
    </row>
    <row r="50" spans="2:13" x14ac:dyDescent="0.3">
      <c r="B50" s="15">
        <v>44246</v>
      </c>
      <c r="C50" s="17">
        <v>110.699997</v>
      </c>
      <c r="D50" s="17">
        <v>112.199997</v>
      </c>
      <c r="E50" s="17">
        <v>103.849998</v>
      </c>
      <c r="F50" s="17">
        <v>105.099998</v>
      </c>
      <c r="G50" s="17">
        <v>99.790535000000006</v>
      </c>
      <c r="K50" s="17">
        <v>105.10762800000001</v>
      </c>
      <c r="L50" s="17">
        <f t="shared" si="1"/>
        <v>7.9402935033426575E-2</v>
      </c>
      <c r="M50" s="17">
        <f t="shared" si="0"/>
        <v>-0.45274128461054347</v>
      </c>
    </row>
    <row r="51" spans="2:13" x14ac:dyDescent="0.3">
      <c r="B51" s="15">
        <v>44249</v>
      </c>
      <c r="C51" s="17">
        <v>105.900002</v>
      </c>
      <c r="D51" s="17">
        <v>108.550003</v>
      </c>
      <c r="E51" s="17">
        <v>105.300003</v>
      </c>
      <c r="F51" s="17">
        <v>106.300003</v>
      </c>
      <c r="G51" s="17">
        <v>100.92991600000001</v>
      </c>
      <c r="K51" s="17">
        <v>99.790535000000006</v>
      </c>
      <c r="L51" s="17">
        <f t="shared" si="1"/>
        <v>-5.1911514605390854E-2</v>
      </c>
      <c r="M51" s="17">
        <f t="shared" si="0"/>
        <v>-0.71267859883653473</v>
      </c>
    </row>
    <row r="52" spans="2:13" x14ac:dyDescent="0.3">
      <c r="B52" s="15">
        <v>44250</v>
      </c>
      <c r="C52" s="17">
        <v>109.75</v>
      </c>
      <c r="D52" s="17">
        <v>114.400002</v>
      </c>
      <c r="E52" s="17">
        <v>109.449997</v>
      </c>
      <c r="F52" s="17">
        <v>112.199997</v>
      </c>
      <c r="G52" s="17">
        <v>106.531853</v>
      </c>
      <c r="K52" s="17">
        <v>100.92991600000001</v>
      </c>
      <c r="L52" s="17">
        <f t="shared" si="1"/>
        <v>1.1353035849946751E-2</v>
      </c>
      <c r="M52" s="17">
        <f t="shared" si="0"/>
        <v>-0.6569775537316016</v>
      </c>
    </row>
    <row r="53" spans="2:13" x14ac:dyDescent="0.3">
      <c r="B53" s="15">
        <v>44251</v>
      </c>
      <c r="C53" s="17">
        <v>114</v>
      </c>
      <c r="D53" s="17">
        <v>115.349998</v>
      </c>
      <c r="E53" s="17">
        <v>111</v>
      </c>
      <c r="F53" s="17">
        <v>113.599998</v>
      </c>
      <c r="G53" s="17">
        <v>107.86113</v>
      </c>
      <c r="K53" s="17">
        <v>106.531853</v>
      </c>
      <c r="L53" s="17">
        <f t="shared" si="1"/>
        <v>5.4017654642658883E-2</v>
      </c>
      <c r="M53" s="17">
        <f t="shared" si="0"/>
        <v>-0.38311503933826585</v>
      </c>
    </row>
    <row r="54" spans="2:13" x14ac:dyDescent="0.3">
      <c r="B54" s="15">
        <v>44252</v>
      </c>
      <c r="C54" s="17">
        <v>116</v>
      </c>
      <c r="D54" s="17">
        <v>120.5</v>
      </c>
      <c r="E54" s="17">
        <v>115.349998</v>
      </c>
      <c r="F54" s="17">
        <v>119.050003</v>
      </c>
      <c r="G54" s="17">
        <v>113.03581200000001</v>
      </c>
      <c r="K54" s="17">
        <v>107.86113</v>
      </c>
      <c r="L54" s="17">
        <f t="shared" si="1"/>
        <v>1.2400536764771437E-2</v>
      </c>
      <c r="M54" s="17">
        <f t="shared" si="0"/>
        <v>-0.31813052745510256</v>
      </c>
    </row>
    <row r="55" spans="2:13" x14ac:dyDescent="0.3">
      <c r="B55" s="15">
        <v>44253</v>
      </c>
      <c r="C55" s="17">
        <v>115.5</v>
      </c>
      <c r="D55" s="17">
        <v>118.400002</v>
      </c>
      <c r="E55" s="17">
        <v>110.050003</v>
      </c>
      <c r="F55" s="17">
        <v>111</v>
      </c>
      <c r="G55" s="17">
        <v>105.392487</v>
      </c>
      <c r="K55" s="17">
        <v>113.03581200000001</v>
      </c>
      <c r="L55" s="17">
        <f t="shared" si="1"/>
        <v>4.6860122459805295E-2</v>
      </c>
      <c r="M55" s="17">
        <f t="shared" si="0"/>
        <v>-6.5155275554565628E-2</v>
      </c>
    </row>
    <row r="56" spans="2:13" x14ac:dyDescent="0.3">
      <c r="B56" s="15">
        <v>44256</v>
      </c>
      <c r="C56" s="17">
        <v>114.300003</v>
      </c>
      <c r="D56" s="17">
        <v>117.650002</v>
      </c>
      <c r="E56" s="17">
        <v>113.5</v>
      </c>
      <c r="F56" s="17">
        <v>117.050003</v>
      </c>
      <c r="G56" s="17">
        <v>111.136848</v>
      </c>
      <c r="K56" s="17">
        <v>105.392487</v>
      </c>
      <c r="L56" s="17">
        <f t="shared" si="1"/>
        <v>-7.0013336125927389E-2</v>
      </c>
      <c r="M56" s="17">
        <f t="shared" si="0"/>
        <v>-0.43881535113653786</v>
      </c>
    </row>
    <row r="57" spans="2:13" x14ac:dyDescent="0.3">
      <c r="B57" s="15">
        <v>44257</v>
      </c>
      <c r="C57" s="17">
        <v>115.900002</v>
      </c>
      <c r="D57" s="17">
        <v>116.650002</v>
      </c>
      <c r="E57" s="17">
        <v>112.75</v>
      </c>
      <c r="F57" s="17">
        <v>113.5</v>
      </c>
      <c r="G57" s="17">
        <v>107.76618999999999</v>
      </c>
      <c r="K57" s="17">
        <v>111.136848</v>
      </c>
      <c r="L57" s="17">
        <f t="shared" si="1"/>
        <v>5.3070954091620014E-2</v>
      </c>
      <c r="M57" s="17">
        <f t="shared" si="0"/>
        <v>-0.157990138885308</v>
      </c>
    </row>
    <row r="58" spans="2:13" x14ac:dyDescent="0.3">
      <c r="B58" s="15">
        <v>44258</v>
      </c>
      <c r="C58" s="17">
        <v>114.050003</v>
      </c>
      <c r="D58" s="17">
        <v>115.800003</v>
      </c>
      <c r="E58" s="17">
        <v>113.199997</v>
      </c>
      <c r="F58" s="17">
        <v>114</v>
      </c>
      <c r="G58" s="17">
        <v>108.24092899999999</v>
      </c>
      <c r="K58" s="17">
        <v>107.76618999999999</v>
      </c>
      <c r="L58" s="17">
        <f t="shared" si="1"/>
        <v>-3.0798333906278102E-2</v>
      </c>
      <c r="M58" s="17">
        <f t="shared" si="0"/>
        <v>-0.32277186974733213</v>
      </c>
    </row>
    <row r="59" spans="2:13" x14ac:dyDescent="0.3">
      <c r="B59" s="15">
        <v>44259</v>
      </c>
      <c r="C59" s="17">
        <v>113.949997</v>
      </c>
      <c r="D59" s="17">
        <v>117</v>
      </c>
      <c r="E59" s="17">
        <v>112.300003</v>
      </c>
      <c r="F59" s="17">
        <v>112.699997</v>
      </c>
      <c r="G59" s="17">
        <v>107.006592</v>
      </c>
      <c r="K59" s="17">
        <v>108.24092899999999</v>
      </c>
      <c r="L59" s="17">
        <f t="shared" si="1"/>
        <v>4.3955936876204733E-3</v>
      </c>
      <c r="M59" s="17">
        <f t="shared" si="0"/>
        <v>-0.2995632516888681</v>
      </c>
    </row>
    <row r="60" spans="2:13" x14ac:dyDescent="0.3">
      <c r="B60" s="15">
        <v>44260</v>
      </c>
      <c r="C60" s="17">
        <v>116.25</v>
      </c>
      <c r="D60" s="17">
        <v>118.25</v>
      </c>
      <c r="E60" s="17">
        <v>113.5</v>
      </c>
      <c r="F60" s="17">
        <v>114.949997</v>
      </c>
      <c r="G60" s="17">
        <v>109.142929</v>
      </c>
      <c r="K60" s="17">
        <v>107.006592</v>
      </c>
      <c r="L60" s="17">
        <f t="shared" si="1"/>
        <v>-1.1469126563831263E-2</v>
      </c>
      <c r="M60" s="17">
        <f t="shared" si="0"/>
        <v>-0.35990642127980182</v>
      </c>
    </row>
    <row r="61" spans="2:13" x14ac:dyDescent="0.3">
      <c r="B61" s="15">
        <v>44263</v>
      </c>
      <c r="C61" s="17">
        <v>118.949997</v>
      </c>
      <c r="D61" s="17">
        <v>122.349998</v>
      </c>
      <c r="E61" s="17">
        <v>117.199997</v>
      </c>
      <c r="F61" s="17">
        <v>118.25</v>
      </c>
      <c r="G61" s="17">
        <v>112.276222</v>
      </c>
      <c r="K61" s="17">
        <v>109.142929</v>
      </c>
      <c r="L61" s="17">
        <f t="shared" si="1"/>
        <v>1.9767858447074845E-2</v>
      </c>
      <c r="M61" s="17">
        <f t="shared" si="0"/>
        <v>-0.25546707781494032</v>
      </c>
    </row>
    <row r="62" spans="2:13" x14ac:dyDescent="0.3">
      <c r="B62" s="15">
        <v>44264</v>
      </c>
      <c r="C62" s="17">
        <v>119.400002</v>
      </c>
      <c r="D62" s="17">
        <v>119.550003</v>
      </c>
      <c r="E62" s="17">
        <v>114.199997</v>
      </c>
      <c r="F62" s="17">
        <v>116.75</v>
      </c>
      <c r="G62" s="17">
        <v>110.851997</v>
      </c>
      <c r="K62" s="17">
        <v>112.276222</v>
      </c>
      <c r="L62" s="17">
        <f t="shared" si="1"/>
        <v>2.8303804416820486E-2</v>
      </c>
      <c r="M62" s="17">
        <f t="shared" si="0"/>
        <v>-0.10228943599014978</v>
      </c>
    </row>
    <row r="63" spans="2:13" x14ac:dyDescent="0.3">
      <c r="B63" s="15">
        <v>44265</v>
      </c>
      <c r="C63" s="17">
        <v>116.900002</v>
      </c>
      <c r="D63" s="17">
        <v>117</v>
      </c>
      <c r="E63" s="17">
        <v>113.599998</v>
      </c>
      <c r="F63" s="17">
        <v>114.400002</v>
      </c>
      <c r="G63" s="17">
        <v>108.62072000000001</v>
      </c>
      <c r="K63" s="17">
        <v>110.851997</v>
      </c>
      <c r="L63" s="17">
        <f t="shared" si="1"/>
        <v>-1.2766151668688289E-2</v>
      </c>
      <c r="M63" s="17">
        <f t="shared" si="0"/>
        <v>-0.17191568126242809</v>
      </c>
    </row>
    <row r="64" spans="2:13" x14ac:dyDescent="0.3">
      <c r="B64" s="15">
        <v>44267</v>
      </c>
      <c r="C64" s="17">
        <v>116.75</v>
      </c>
      <c r="D64" s="17">
        <v>117.400002</v>
      </c>
      <c r="E64" s="17">
        <v>114</v>
      </c>
      <c r="F64" s="17">
        <v>115.050003</v>
      </c>
      <c r="G64" s="17">
        <v>109.23788500000001</v>
      </c>
      <c r="K64" s="17">
        <v>108.62072000000001</v>
      </c>
      <c r="L64" s="17">
        <f t="shared" si="1"/>
        <v>-2.033377003784078E-2</v>
      </c>
      <c r="M64" s="17">
        <f t="shared" si="0"/>
        <v>-0.28099636701951847</v>
      </c>
    </row>
    <row r="65" spans="2:13" x14ac:dyDescent="0.3">
      <c r="B65" s="15">
        <v>44270</v>
      </c>
      <c r="C65" s="17">
        <v>116</v>
      </c>
      <c r="D65" s="17">
        <v>116.849998</v>
      </c>
      <c r="E65" s="17">
        <v>112.800003</v>
      </c>
      <c r="F65" s="17">
        <v>114.349998</v>
      </c>
      <c r="G65" s="17">
        <v>108.57324199999999</v>
      </c>
      <c r="K65" s="17">
        <v>109.23788500000001</v>
      </c>
      <c r="L65" s="17">
        <f t="shared" si="1"/>
        <v>5.6657541799197157E-3</v>
      </c>
      <c r="M65" s="17">
        <f t="shared" si="0"/>
        <v>-0.25082495332893906</v>
      </c>
    </row>
    <row r="66" spans="2:13" x14ac:dyDescent="0.3">
      <c r="B66" s="15">
        <v>44271</v>
      </c>
      <c r="C66" s="17">
        <v>113.800003</v>
      </c>
      <c r="D66" s="17">
        <v>116.300003</v>
      </c>
      <c r="E66" s="17">
        <v>113.449997</v>
      </c>
      <c r="F66" s="17">
        <v>115.099998</v>
      </c>
      <c r="G66" s="17">
        <v>109.285355</v>
      </c>
      <c r="K66" s="17">
        <v>108.57324199999999</v>
      </c>
      <c r="L66" s="17">
        <f t="shared" si="1"/>
        <v>-6.1029486610099434E-3</v>
      </c>
      <c r="M66" s="17">
        <f t="shared" si="0"/>
        <v>-0.2833174292625194</v>
      </c>
    </row>
    <row r="67" spans="2:13" x14ac:dyDescent="0.3">
      <c r="B67" s="15">
        <v>44272</v>
      </c>
      <c r="C67" s="17">
        <v>114.800003</v>
      </c>
      <c r="D67" s="17">
        <v>114.849998</v>
      </c>
      <c r="E67" s="17">
        <v>108.75</v>
      </c>
      <c r="F67" s="17">
        <v>109.349998</v>
      </c>
      <c r="G67" s="17">
        <v>103.825836</v>
      </c>
      <c r="K67" s="17">
        <v>109.285355</v>
      </c>
      <c r="L67" s="17">
        <f t="shared" si="1"/>
        <v>6.5374104669641778E-3</v>
      </c>
      <c r="M67" s="17">
        <f t="shared" si="0"/>
        <v>-0.24850428218282497</v>
      </c>
    </row>
    <row r="68" spans="2:13" x14ac:dyDescent="0.3">
      <c r="B68" s="15">
        <v>44273</v>
      </c>
      <c r="C68" s="17">
        <v>110</v>
      </c>
      <c r="D68" s="17">
        <v>112.199997</v>
      </c>
      <c r="E68" s="17">
        <v>107.5</v>
      </c>
      <c r="F68" s="17">
        <v>110.199997</v>
      </c>
      <c r="G68" s="17">
        <v>104.63288900000001</v>
      </c>
      <c r="K68" s="17">
        <v>103.825836</v>
      </c>
      <c r="L68" s="17">
        <f t="shared" si="1"/>
        <v>-5.1247555689124362E-2</v>
      </c>
      <c r="M68" s="17">
        <f t="shared" ref="M68:M131" si="2">STANDARDIZE(K68,AVERAGE(ONGC_Adj_Close),_xlfn.STDEV.S(ONGC_Adj_Close))</f>
        <v>-0.51540439204093158</v>
      </c>
    </row>
    <row r="69" spans="2:13" x14ac:dyDescent="0.3">
      <c r="B69" s="15">
        <v>44274</v>
      </c>
      <c r="C69" s="17">
        <v>106.25</v>
      </c>
      <c r="D69" s="17">
        <v>113.25</v>
      </c>
      <c r="E69" s="17">
        <v>104.449997</v>
      </c>
      <c r="F69" s="17">
        <v>110.5</v>
      </c>
      <c r="G69" s="17">
        <v>104.91773999999999</v>
      </c>
      <c r="K69" s="17">
        <v>104.63288900000001</v>
      </c>
      <c r="L69" s="17">
        <f t="shared" si="1"/>
        <v>7.7430871004443144E-3</v>
      </c>
      <c r="M69" s="17">
        <f t="shared" si="2"/>
        <v>-0.4759499026690075</v>
      </c>
    </row>
    <row r="70" spans="2:13" x14ac:dyDescent="0.3">
      <c r="B70" s="15">
        <v>44277</v>
      </c>
      <c r="C70" s="17">
        <v>110.5</v>
      </c>
      <c r="D70" s="17">
        <v>111.25</v>
      </c>
      <c r="E70" s="17">
        <v>108.550003</v>
      </c>
      <c r="F70" s="17">
        <v>109.599998</v>
      </c>
      <c r="G70" s="17">
        <v>104.06321</v>
      </c>
      <c r="K70" s="17">
        <v>104.91773999999999</v>
      </c>
      <c r="L70" s="17">
        <f t="shared" ref="L70:L133" si="3">LN(K70/K69)</f>
        <v>2.7186859501190921E-3</v>
      </c>
      <c r="M70" s="17">
        <f t="shared" si="2"/>
        <v>-0.46202436029188809</v>
      </c>
    </row>
    <row r="71" spans="2:13" x14ac:dyDescent="0.3">
      <c r="B71" s="15">
        <v>44278</v>
      </c>
      <c r="C71" s="17">
        <v>109.599998</v>
      </c>
      <c r="D71" s="17">
        <v>110.300003</v>
      </c>
      <c r="E71" s="17">
        <v>106.599998</v>
      </c>
      <c r="F71" s="17">
        <v>107.150002</v>
      </c>
      <c r="G71" s="17">
        <v>101.736977</v>
      </c>
      <c r="K71" s="17">
        <v>104.06321</v>
      </c>
      <c r="L71" s="17">
        <f t="shared" si="3"/>
        <v>-8.1781115712476916E-3</v>
      </c>
      <c r="M71" s="17">
        <f t="shared" si="2"/>
        <v>-0.50379986301970114</v>
      </c>
    </row>
    <row r="72" spans="2:13" x14ac:dyDescent="0.3">
      <c r="B72" s="15">
        <v>44279</v>
      </c>
      <c r="C72" s="17">
        <v>105</v>
      </c>
      <c r="D72" s="17">
        <v>106</v>
      </c>
      <c r="E72" s="17">
        <v>102.849998</v>
      </c>
      <c r="F72" s="17">
        <v>104.800003</v>
      </c>
      <c r="G72" s="17">
        <v>99.505691999999996</v>
      </c>
      <c r="K72" s="17">
        <v>101.736977</v>
      </c>
      <c r="L72" s="17">
        <f t="shared" si="3"/>
        <v>-2.2607677015037308E-2</v>
      </c>
      <c r="M72" s="17">
        <f t="shared" si="2"/>
        <v>-0.61752267326279275</v>
      </c>
    </row>
    <row r="73" spans="2:13" x14ac:dyDescent="0.3">
      <c r="B73" s="15">
        <v>44280</v>
      </c>
      <c r="C73" s="17">
        <v>106</v>
      </c>
      <c r="D73" s="17">
        <v>107.699997</v>
      </c>
      <c r="E73" s="17">
        <v>101.300003</v>
      </c>
      <c r="F73" s="17">
        <v>102</v>
      </c>
      <c r="G73" s="17">
        <v>96.847144999999998</v>
      </c>
      <c r="K73" s="17">
        <v>99.505691999999996</v>
      </c>
      <c r="L73" s="17">
        <f t="shared" si="3"/>
        <v>-2.2175977400777872E-2</v>
      </c>
      <c r="M73" s="17">
        <f t="shared" si="2"/>
        <v>-0.72660375011676925</v>
      </c>
    </row>
    <row r="74" spans="2:13" x14ac:dyDescent="0.3">
      <c r="B74" s="15">
        <v>44281</v>
      </c>
      <c r="C74" s="17">
        <v>103</v>
      </c>
      <c r="D74" s="17">
        <v>104</v>
      </c>
      <c r="E74" s="17">
        <v>100.25</v>
      </c>
      <c r="F74" s="17">
        <v>102.400002</v>
      </c>
      <c r="G74" s="17">
        <v>97.226935999999995</v>
      </c>
      <c r="K74" s="17">
        <v>96.847144999999998</v>
      </c>
      <c r="L74" s="17">
        <f t="shared" si="3"/>
        <v>-2.7080937715108291E-2</v>
      </c>
      <c r="M74" s="17">
        <f t="shared" si="2"/>
        <v>-0.8565724316733202</v>
      </c>
    </row>
    <row r="75" spans="2:13" x14ac:dyDescent="0.3">
      <c r="B75" s="15">
        <v>44285</v>
      </c>
      <c r="C75" s="17">
        <v>104.050003</v>
      </c>
      <c r="D75" s="17">
        <v>106.300003</v>
      </c>
      <c r="E75" s="17">
        <v>102.599998</v>
      </c>
      <c r="F75" s="17">
        <v>103.5</v>
      </c>
      <c r="G75" s="17">
        <v>98.271370000000005</v>
      </c>
      <c r="K75" s="17">
        <v>97.226935999999995</v>
      </c>
      <c r="L75" s="17">
        <f t="shared" si="3"/>
        <v>3.9138815740977747E-3</v>
      </c>
      <c r="M75" s="17">
        <f t="shared" si="2"/>
        <v>-0.83800554700397123</v>
      </c>
    </row>
    <row r="76" spans="2:13" x14ac:dyDescent="0.3">
      <c r="B76" s="15">
        <v>44286</v>
      </c>
      <c r="C76" s="17">
        <v>102.800003</v>
      </c>
      <c r="D76" s="17">
        <v>104.199997</v>
      </c>
      <c r="E76" s="17">
        <v>101.900002</v>
      </c>
      <c r="F76" s="17">
        <v>102.150002</v>
      </c>
      <c r="G76" s="17">
        <v>96.989563000000004</v>
      </c>
      <c r="K76" s="17">
        <v>98.271370000000005</v>
      </c>
      <c r="L76" s="17">
        <f t="shared" si="3"/>
        <v>1.0684941042129978E-2</v>
      </c>
      <c r="M76" s="17">
        <f t="shared" si="2"/>
        <v>-0.78694618640104186</v>
      </c>
    </row>
    <row r="77" spans="2:13" x14ac:dyDescent="0.3">
      <c r="B77" s="15">
        <v>44287</v>
      </c>
      <c r="C77" s="17">
        <v>103</v>
      </c>
      <c r="D77" s="17">
        <v>105.25</v>
      </c>
      <c r="E77" s="17">
        <v>101.150002</v>
      </c>
      <c r="F77" s="17">
        <v>104.349998</v>
      </c>
      <c r="G77" s="17">
        <v>99.078429999999997</v>
      </c>
      <c r="K77" s="17">
        <v>96.989563000000004</v>
      </c>
      <c r="L77" s="17">
        <f t="shared" si="3"/>
        <v>-1.3129358683449546E-2</v>
      </c>
      <c r="M77" s="17">
        <f t="shared" si="2"/>
        <v>-0.84961002713809031</v>
      </c>
    </row>
    <row r="78" spans="2:13" x14ac:dyDescent="0.3">
      <c r="B78" s="15">
        <v>44291</v>
      </c>
      <c r="C78" s="17">
        <v>102.150002</v>
      </c>
      <c r="D78" s="17">
        <v>104.5</v>
      </c>
      <c r="E78" s="17">
        <v>99.400002000000001</v>
      </c>
      <c r="F78" s="17">
        <v>103.449997</v>
      </c>
      <c r="G78" s="17">
        <v>98.223892000000006</v>
      </c>
      <c r="K78" s="17">
        <v>99.078429999999997</v>
      </c>
      <c r="L78" s="17">
        <f t="shared" si="3"/>
        <v>2.1308383938260955E-2</v>
      </c>
      <c r="M78" s="17">
        <f t="shared" si="2"/>
        <v>-0.74749135481934359</v>
      </c>
    </row>
    <row r="79" spans="2:13" x14ac:dyDescent="0.3">
      <c r="B79" s="15">
        <v>44292</v>
      </c>
      <c r="C79" s="17">
        <v>102.650002</v>
      </c>
      <c r="D79" s="17">
        <v>104.400002</v>
      </c>
      <c r="E79" s="17">
        <v>101.300003</v>
      </c>
      <c r="F79" s="17">
        <v>103.949997</v>
      </c>
      <c r="G79" s="17">
        <v>98.698631000000006</v>
      </c>
      <c r="K79" s="17">
        <v>98.223892000000006</v>
      </c>
      <c r="L79" s="17">
        <f t="shared" si="3"/>
        <v>-8.6622735575003409E-3</v>
      </c>
      <c r="M79" s="17">
        <f t="shared" si="2"/>
        <v>-0.78926724864404219</v>
      </c>
    </row>
    <row r="80" spans="2:13" x14ac:dyDescent="0.3">
      <c r="B80" s="15">
        <v>44293</v>
      </c>
      <c r="C80" s="17">
        <v>103.900002</v>
      </c>
      <c r="D80" s="17">
        <v>105.349998</v>
      </c>
      <c r="E80" s="17">
        <v>103.449997</v>
      </c>
      <c r="F80" s="17">
        <v>104.650002</v>
      </c>
      <c r="G80" s="17">
        <v>99.363274000000004</v>
      </c>
      <c r="K80" s="17">
        <v>98.698631000000006</v>
      </c>
      <c r="L80" s="17">
        <f t="shared" si="3"/>
        <v>4.8215908722334345E-3</v>
      </c>
      <c r="M80" s="17">
        <f t="shared" si="2"/>
        <v>-0.7660586305855781</v>
      </c>
    </row>
    <row r="81" spans="2:13" x14ac:dyDescent="0.3">
      <c r="B81" s="15">
        <v>44294</v>
      </c>
      <c r="C81" s="17">
        <v>103.800003</v>
      </c>
      <c r="D81" s="17">
        <v>105.699997</v>
      </c>
      <c r="E81" s="17">
        <v>103.300003</v>
      </c>
      <c r="F81" s="17">
        <v>103.599998</v>
      </c>
      <c r="G81" s="17">
        <v>98.366318000000007</v>
      </c>
      <c r="K81" s="17">
        <v>99.363274000000004</v>
      </c>
      <c r="L81" s="17">
        <f t="shared" si="3"/>
        <v>6.7114924988091905E-3</v>
      </c>
      <c r="M81" s="17">
        <f t="shared" si="2"/>
        <v>-0.73356615465199837</v>
      </c>
    </row>
    <row r="82" spans="2:13" x14ac:dyDescent="0.3">
      <c r="B82" s="15">
        <v>44295</v>
      </c>
      <c r="C82" s="17">
        <v>103</v>
      </c>
      <c r="D82" s="17">
        <v>104.900002</v>
      </c>
      <c r="E82" s="17">
        <v>103</v>
      </c>
      <c r="F82" s="17">
        <v>103.800003</v>
      </c>
      <c r="G82" s="17">
        <v>98.556213</v>
      </c>
      <c r="K82" s="17">
        <v>98.366318000000007</v>
      </c>
      <c r="L82" s="17">
        <f t="shared" si="3"/>
        <v>-1.0084119814632007E-2</v>
      </c>
      <c r="M82" s="17">
        <f t="shared" si="2"/>
        <v>-0.78230445301192675</v>
      </c>
    </row>
    <row r="83" spans="2:13" x14ac:dyDescent="0.3">
      <c r="B83" s="15">
        <v>44298</v>
      </c>
      <c r="C83" s="17">
        <v>100.849998</v>
      </c>
      <c r="D83" s="17">
        <v>102.25</v>
      </c>
      <c r="E83" s="17">
        <v>97.449996999999996</v>
      </c>
      <c r="F83" s="17">
        <v>98.050003000000004</v>
      </c>
      <c r="G83" s="17">
        <v>93.096694999999997</v>
      </c>
      <c r="K83" s="17">
        <v>98.556213</v>
      </c>
      <c r="L83" s="17">
        <f t="shared" si="3"/>
        <v>1.9286270382249517E-3</v>
      </c>
      <c r="M83" s="17">
        <f t="shared" si="2"/>
        <v>-0.773021035120808</v>
      </c>
    </row>
    <row r="84" spans="2:13" x14ac:dyDescent="0.3">
      <c r="B84" s="15">
        <v>44299</v>
      </c>
      <c r="C84" s="17">
        <v>98.050003000000004</v>
      </c>
      <c r="D84" s="17">
        <v>102.5</v>
      </c>
      <c r="E84" s="17">
        <v>98.050003000000004</v>
      </c>
      <c r="F84" s="17">
        <v>102.050003</v>
      </c>
      <c r="G84" s="17">
        <v>96.894615000000002</v>
      </c>
      <c r="K84" s="17">
        <v>93.096694999999997</v>
      </c>
      <c r="L84" s="17">
        <f t="shared" si="3"/>
        <v>-5.698839156160395E-2</v>
      </c>
      <c r="M84" s="17">
        <f t="shared" si="2"/>
        <v>-1.0399210960918039</v>
      </c>
    </row>
    <row r="85" spans="2:13" x14ac:dyDescent="0.3">
      <c r="B85" s="15">
        <v>44301</v>
      </c>
      <c r="C85" s="17">
        <v>104.25</v>
      </c>
      <c r="D85" s="17">
        <v>106.75</v>
      </c>
      <c r="E85" s="17">
        <v>103.800003</v>
      </c>
      <c r="F85" s="17">
        <v>105.099998</v>
      </c>
      <c r="G85" s="17">
        <v>99.790535000000006</v>
      </c>
      <c r="K85" s="17">
        <v>96.894615000000002</v>
      </c>
      <c r="L85" s="17">
        <f t="shared" si="3"/>
        <v>3.9985260407122379E-2</v>
      </c>
      <c r="M85" s="17">
        <f t="shared" si="2"/>
        <v>-0.85425176052720542</v>
      </c>
    </row>
    <row r="86" spans="2:13" x14ac:dyDescent="0.3">
      <c r="B86" s="15">
        <v>44302</v>
      </c>
      <c r="C86" s="17">
        <v>104.599998</v>
      </c>
      <c r="D86" s="17">
        <v>107.849998</v>
      </c>
      <c r="E86" s="17">
        <v>104.199997</v>
      </c>
      <c r="F86" s="17">
        <v>107.300003</v>
      </c>
      <c r="G86" s="17">
        <v>101.879402</v>
      </c>
      <c r="K86" s="17">
        <v>99.790535000000006</v>
      </c>
      <c r="L86" s="17">
        <f t="shared" si="3"/>
        <v>2.9449394543413134E-2</v>
      </c>
      <c r="M86" s="17">
        <f t="shared" si="2"/>
        <v>-0.71267859883653473</v>
      </c>
    </row>
    <row r="87" spans="2:13" x14ac:dyDescent="0.3">
      <c r="B87" s="15">
        <v>44305</v>
      </c>
      <c r="C87" s="17">
        <v>103.949997</v>
      </c>
      <c r="D87" s="17">
        <v>105.949997</v>
      </c>
      <c r="E87" s="17">
        <v>101.900002</v>
      </c>
      <c r="F87" s="17">
        <v>103.050003</v>
      </c>
      <c r="G87" s="17">
        <v>97.844100999999995</v>
      </c>
      <c r="K87" s="17">
        <v>101.879402</v>
      </c>
      <c r="L87" s="17">
        <f t="shared" si="3"/>
        <v>2.071644130296765E-2</v>
      </c>
      <c r="M87" s="17">
        <f t="shared" si="2"/>
        <v>-0.61055992651778801</v>
      </c>
    </row>
    <row r="88" spans="2:13" x14ac:dyDescent="0.3">
      <c r="B88" s="15">
        <v>44306</v>
      </c>
      <c r="C88" s="17">
        <v>103.300003</v>
      </c>
      <c r="D88" s="17">
        <v>105</v>
      </c>
      <c r="E88" s="17">
        <v>102.199997</v>
      </c>
      <c r="F88" s="17">
        <v>102.849998</v>
      </c>
      <c r="G88" s="17">
        <v>97.654205000000005</v>
      </c>
      <c r="K88" s="17">
        <v>97.844100999999995</v>
      </c>
      <c r="L88" s="17">
        <f t="shared" si="3"/>
        <v>-4.0414374570932249E-2</v>
      </c>
      <c r="M88" s="17">
        <f t="shared" si="2"/>
        <v>-0.80783413331339182</v>
      </c>
    </row>
    <row r="89" spans="2:13" x14ac:dyDescent="0.3">
      <c r="B89" s="15">
        <v>44308</v>
      </c>
      <c r="C89" s="17">
        <v>102.400002</v>
      </c>
      <c r="D89" s="17">
        <v>104.449997</v>
      </c>
      <c r="E89" s="17">
        <v>101.650002</v>
      </c>
      <c r="F89" s="17">
        <v>103.099998</v>
      </c>
      <c r="G89" s="17">
        <v>97.891570999999999</v>
      </c>
      <c r="K89" s="17">
        <v>97.654205000000005</v>
      </c>
      <c r="L89" s="17">
        <f t="shared" si="3"/>
        <v>-1.9426875210144644E-3</v>
      </c>
      <c r="M89" s="17">
        <f t="shared" si="2"/>
        <v>-0.81711760009162127</v>
      </c>
    </row>
    <row r="90" spans="2:13" x14ac:dyDescent="0.3">
      <c r="B90" s="15">
        <v>44309</v>
      </c>
      <c r="C90" s="17">
        <v>102</v>
      </c>
      <c r="D90" s="17">
        <v>103.650002</v>
      </c>
      <c r="E90" s="17">
        <v>101.599998</v>
      </c>
      <c r="F90" s="17">
        <v>102.400002</v>
      </c>
      <c r="G90" s="17">
        <v>97.226935999999995</v>
      </c>
      <c r="K90" s="17">
        <v>97.891570999999999</v>
      </c>
      <c r="L90" s="17">
        <f t="shared" si="3"/>
        <v>2.4277294190562376E-3</v>
      </c>
      <c r="M90" s="17">
        <f t="shared" si="2"/>
        <v>-0.80551346216727704</v>
      </c>
    </row>
    <row r="91" spans="2:13" x14ac:dyDescent="0.3">
      <c r="B91" s="15">
        <v>44312</v>
      </c>
      <c r="C91" s="17">
        <v>105.25</v>
      </c>
      <c r="D91" s="17">
        <v>105.699997</v>
      </c>
      <c r="E91" s="17">
        <v>102.5</v>
      </c>
      <c r="F91" s="17">
        <v>102.800003</v>
      </c>
      <c r="G91" s="17">
        <v>97.606728000000004</v>
      </c>
      <c r="K91" s="17">
        <v>97.226935999999995</v>
      </c>
      <c r="L91" s="17">
        <f t="shared" si="3"/>
        <v>-6.8126553530852077E-3</v>
      </c>
      <c r="M91" s="17">
        <f t="shared" si="2"/>
        <v>-0.83800554700397123</v>
      </c>
    </row>
    <row r="92" spans="2:13" x14ac:dyDescent="0.3">
      <c r="B92" s="15">
        <v>44313</v>
      </c>
      <c r="C92" s="17">
        <v>102.800003</v>
      </c>
      <c r="D92" s="17">
        <v>104</v>
      </c>
      <c r="E92" s="17">
        <v>102.800003</v>
      </c>
      <c r="F92" s="17">
        <v>103.199997</v>
      </c>
      <c r="G92" s="17">
        <v>97.986519000000001</v>
      </c>
      <c r="K92" s="17">
        <v>97.606728000000004</v>
      </c>
      <c r="L92" s="17">
        <f t="shared" si="3"/>
        <v>3.8986330519232685E-3</v>
      </c>
      <c r="M92" s="17">
        <f t="shared" si="2"/>
        <v>-0.8194386134475109</v>
      </c>
    </row>
    <row r="93" spans="2:13" x14ac:dyDescent="0.3">
      <c r="B93" s="15">
        <v>44314</v>
      </c>
      <c r="C93" s="17">
        <v>103.75</v>
      </c>
      <c r="D93" s="17">
        <v>104.400002</v>
      </c>
      <c r="E93" s="17">
        <v>103.300003</v>
      </c>
      <c r="F93" s="17">
        <v>103.900002</v>
      </c>
      <c r="G93" s="17">
        <v>98.651161000000002</v>
      </c>
      <c r="K93" s="17">
        <v>97.986519000000001</v>
      </c>
      <c r="L93" s="17">
        <f t="shared" si="3"/>
        <v>3.8834825142610553E-3</v>
      </c>
      <c r="M93" s="17">
        <f t="shared" si="2"/>
        <v>-0.80087172877816193</v>
      </c>
    </row>
    <row r="94" spans="2:13" x14ac:dyDescent="0.3">
      <c r="B94" s="15">
        <v>44315</v>
      </c>
      <c r="C94" s="17">
        <v>104.900002</v>
      </c>
      <c r="D94" s="17">
        <v>105.900002</v>
      </c>
      <c r="E94" s="17">
        <v>103.550003</v>
      </c>
      <c r="F94" s="17">
        <v>104.050003</v>
      </c>
      <c r="G94" s="17">
        <v>98.793578999999994</v>
      </c>
      <c r="K94" s="17">
        <v>98.651161000000002</v>
      </c>
      <c r="L94" s="17">
        <f t="shared" si="3"/>
        <v>6.7600932955809243E-3</v>
      </c>
      <c r="M94" s="17">
        <f t="shared" si="2"/>
        <v>-0.76837930173169289</v>
      </c>
    </row>
    <row r="95" spans="2:13" x14ac:dyDescent="0.3">
      <c r="B95" s="15">
        <v>44316</v>
      </c>
      <c r="C95" s="17">
        <v>104.150002</v>
      </c>
      <c r="D95" s="17">
        <v>112.699997</v>
      </c>
      <c r="E95" s="17">
        <v>103.300003</v>
      </c>
      <c r="F95" s="17">
        <v>108.150002</v>
      </c>
      <c r="G95" s="17">
        <v>102.68646200000001</v>
      </c>
      <c r="K95" s="17">
        <v>98.793578999999994</v>
      </c>
      <c r="L95" s="17">
        <f t="shared" si="3"/>
        <v>1.4426114840958683E-3</v>
      </c>
      <c r="M95" s="17">
        <f t="shared" si="2"/>
        <v>-0.76141689719646377</v>
      </c>
    </row>
    <row r="96" spans="2:13" x14ac:dyDescent="0.3">
      <c r="B96" s="15">
        <v>44319</v>
      </c>
      <c r="C96" s="17">
        <v>108.150002</v>
      </c>
      <c r="D96" s="17">
        <v>110.699997</v>
      </c>
      <c r="E96" s="17">
        <v>106</v>
      </c>
      <c r="F96" s="17">
        <v>107.699997</v>
      </c>
      <c r="G96" s="17">
        <v>102.259186</v>
      </c>
      <c r="K96" s="17">
        <v>102.68646200000001</v>
      </c>
      <c r="L96" s="17">
        <f t="shared" si="3"/>
        <v>3.864767464464601E-2</v>
      </c>
      <c r="M96" s="17">
        <f t="shared" si="2"/>
        <v>-0.57110509493608907</v>
      </c>
    </row>
    <row r="97" spans="2:13" x14ac:dyDescent="0.3">
      <c r="B97" s="15">
        <v>44320</v>
      </c>
      <c r="C97" s="17">
        <v>108</v>
      </c>
      <c r="D97" s="17">
        <v>110.300003</v>
      </c>
      <c r="E97" s="17">
        <v>107.699997</v>
      </c>
      <c r="F97" s="17">
        <v>109.650002</v>
      </c>
      <c r="G97" s="17">
        <v>104.11068</v>
      </c>
      <c r="K97" s="17">
        <v>102.259186</v>
      </c>
      <c r="L97" s="17">
        <f t="shared" si="3"/>
        <v>-4.1696578895221419E-3</v>
      </c>
      <c r="M97" s="17">
        <f t="shared" si="2"/>
        <v>-0.59199338405821389</v>
      </c>
    </row>
    <row r="98" spans="2:13" x14ac:dyDescent="0.3">
      <c r="B98" s="15">
        <v>44321</v>
      </c>
      <c r="C98" s="17">
        <v>112.400002</v>
      </c>
      <c r="D98" s="17">
        <v>114</v>
      </c>
      <c r="E98" s="17">
        <v>110.5</v>
      </c>
      <c r="F98" s="17">
        <v>111.099998</v>
      </c>
      <c r="G98" s="17">
        <v>105.487427</v>
      </c>
      <c r="K98" s="17">
        <v>104.11068</v>
      </c>
      <c r="L98" s="17">
        <f t="shared" si="3"/>
        <v>1.7943934500026147E-2</v>
      </c>
      <c r="M98" s="17">
        <f t="shared" si="2"/>
        <v>-0.50147919187358636</v>
      </c>
    </row>
    <row r="99" spans="2:13" x14ac:dyDescent="0.3">
      <c r="B99" s="15">
        <v>44322</v>
      </c>
      <c r="C99" s="17">
        <v>112.300003</v>
      </c>
      <c r="D99" s="17">
        <v>112.849998</v>
      </c>
      <c r="E99" s="17">
        <v>109.449997</v>
      </c>
      <c r="F99" s="17">
        <v>110.25</v>
      </c>
      <c r="G99" s="17">
        <v>104.680374</v>
      </c>
      <c r="K99" s="17">
        <v>105.487427</v>
      </c>
      <c r="L99" s="17">
        <f t="shared" si="3"/>
        <v>1.313720644022807E-2</v>
      </c>
      <c r="M99" s="17">
        <f t="shared" si="2"/>
        <v>-0.43417400884430901</v>
      </c>
    </row>
    <row r="100" spans="2:13" x14ac:dyDescent="0.3">
      <c r="B100" s="15">
        <v>44323</v>
      </c>
      <c r="C100" s="17">
        <v>110.849998</v>
      </c>
      <c r="D100" s="17">
        <v>112.349998</v>
      </c>
      <c r="E100" s="17">
        <v>109.650002</v>
      </c>
      <c r="F100" s="17">
        <v>111.449997</v>
      </c>
      <c r="G100" s="17">
        <v>105.81974</v>
      </c>
      <c r="K100" s="17">
        <v>104.680374</v>
      </c>
      <c r="L100" s="17">
        <f t="shared" si="3"/>
        <v>-7.680120009886585E-3</v>
      </c>
      <c r="M100" s="17">
        <f t="shared" si="2"/>
        <v>-0.47362849821623232</v>
      </c>
    </row>
    <row r="101" spans="2:13" x14ac:dyDescent="0.3">
      <c r="B101" s="15">
        <v>44326</v>
      </c>
      <c r="C101" s="17">
        <v>113.849998</v>
      </c>
      <c r="D101" s="17">
        <v>114.949997</v>
      </c>
      <c r="E101" s="17">
        <v>112.5</v>
      </c>
      <c r="F101" s="17">
        <v>113.900002</v>
      </c>
      <c r="G101" s="17">
        <v>108.14598100000001</v>
      </c>
      <c r="K101" s="17">
        <v>105.81974</v>
      </c>
      <c r="L101" s="17">
        <f t="shared" si="3"/>
        <v>1.0825430021672841E-2</v>
      </c>
      <c r="M101" s="17">
        <f t="shared" si="2"/>
        <v>-0.41792818641796031</v>
      </c>
    </row>
    <row r="102" spans="2:13" x14ac:dyDescent="0.3">
      <c r="B102" s="15">
        <v>44327</v>
      </c>
      <c r="C102" s="17">
        <v>112.550003</v>
      </c>
      <c r="D102" s="17">
        <v>118.699997</v>
      </c>
      <c r="E102" s="17">
        <v>110.75</v>
      </c>
      <c r="F102" s="17">
        <v>118.099998</v>
      </c>
      <c r="G102" s="17">
        <v>112.133797</v>
      </c>
      <c r="K102" s="17">
        <v>108.14598100000001</v>
      </c>
      <c r="L102" s="17">
        <f t="shared" si="3"/>
        <v>2.1744909888080782E-2</v>
      </c>
      <c r="M102" s="17">
        <f t="shared" si="2"/>
        <v>-0.30420498507798249</v>
      </c>
    </row>
    <row r="103" spans="2:13" x14ac:dyDescent="0.3">
      <c r="B103" s="15">
        <v>44328</v>
      </c>
      <c r="C103" s="17">
        <v>118.699997</v>
      </c>
      <c r="D103" s="17">
        <v>121.150002</v>
      </c>
      <c r="E103" s="17">
        <v>113.699997</v>
      </c>
      <c r="F103" s="17">
        <v>115.099998</v>
      </c>
      <c r="G103" s="17">
        <v>109.285355</v>
      </c>
      <c r="K103" s="17">
        <v>112.133797</v>
      </c>
      <c r="L103" s="17">
        <f t="shared" si="3"/>
        <v>3.6210784021926325E-2</v>
      </c>
      <c r="M103" s="17">
        <f t="shared" si="2"/>
        <v>-0.10925218273515452</v>
      </c>
    </row>
    <row r="104" spans="2:13" x14ac:dyDescent="0.3">
      <c r="B104" s="15">
        <v>44330</v>
      </c>
      <c r="C104" s="17">
        <v>116</v>
      </c>
      <c r="D104" s="17">
        <v>116</v>
      </c>
      <c r="E104" s="17">
        <v>111.550003</v>
      </c>
      <c r="F104" s="17">
        <v>112.949997</v>
      </c>
      <c r="G104" s="17">
        <v>107.243965</v>
      </c>
      <c r="K104" s="17">
        <v>109.285355</v>
      </c>
      <c r="L104" s="17">
        <f t="shared" si="3"/>
        <v>-2.5730377196398271E-2</v>
      </c>
      <c r="M104" s="17">
        <f t="shared" si="2"/>
        <v>-0.24850428218282497</v>
      </c>
    </row>
    <row r="105" spans="2:13" x14ac:dyDescent="0.3">
      <c r="B105" s="15">
        <v>44333</v>
      </c>
      <c r="C105" s="17">
        <v>113.949997</v>
      </c>
      <c r="D105" s="17">
        <v>115.400002</v>
      </c>
      <c r="E105" s="17">
        <v>112.25</v>
      </c>
      <c r="F105" s="17">
        <v>114.25</v>
      </c>
      <c r="G105" s="17">
        <v>108.478302</v>
      </c>
      <c r="K105" s="17">
        <v>107.243965</v>
      </c>
      <c r="L105" s="17">
        <f t="shared" si="3"/>
        <v>-1.8856111355501248E-2</v>
      </c>
      <c r="M105" s="17">
        <f t="shared" si="2"/>
        <v>-0.34830194114568197</v>
      </c>
    </row>
    <row r="106" spans="2:13" x14ac:dyDescent="0.3">
      <c r="B106" s="15">
        <v>44334</v>
      </c>
      <c r="C106" s="17">
        <v>115</v>
      </c>
      <c r="D106" s="17">
        <v>117.5</v>
      </c>
      <c r="E106" s="17">
        <v>114.300003</v>
      </c>
      <c r="F106" s="17">
        <v>116.099998</v>
      </c>
      <c r="G106" s="17">
        <v>110.23483299999999</v>
      </c>
      <c r="K106" s="17">
        <v>108.478302</v>
      </c>
      <c r="L106" s="17">
        <f t="shared" si="3"/>
        <v>1.1443885586096245E-2</v>
      </c>
      <c r="M106" s="17">
        <f t="shared" si="2"/>
        <v>-0.28795877155474831</v>
      </c>
    </row>
    <row r="107" spans="2:13" x14ac:dyDescent="0.3">
      <c r="B107" s="15">
        <v>44335</v>
      </c>
      <c r="C107" s="17">
        <v>114.5</v>
      </c>
      <c r="D107" s="17">
        <v>115.800003</v>
      </c>
      <c r="E107" s="17">
        <v>113.400002</v>
      </c>
      <c r="F107" s="17">
        <v>114.900002</v>
      </c>
      <c r="G107" s="17">
        <v>109.095467</v>
      </c>
      <c r="K107" s="17">
        <v>110.23483299999999</v>
      </c>
      <c r="L107" s="17">
        <f t="shared" si="3"/>
        <v>1.6062764287738531E-2</v>
      </c>
      <c r="M107" s="17">
        <f t="shared" si="2"/>
        <v>-0.20208704606589689</v>
      </c>
    </row>
    <row r="108" spans="2:13" x14ac:dyDescent="0.3">
      <c r="B108" s="15">
        <v>44336</v>
      </c>
      <c r="C108" s="17">
        <v>113.449997</v>
      </c>
      <c r="D108" s="17">
        <v>114.699997</v>
      </c>
      <c r="E108" s="17">
        <v>111.199997</v>
      </c>
      <c r="F108" s="17">
        <v>111.800003</v>
      </c>
      <c r="G108" s="17">
        <v>106.152069</v>
      </c>
      <c r="K108" s="17">
        <v>109.095467</v>
      </c>
      <c r="L108" s="17">
        <f t="shared" si="3"/>
        <v>-1.0389592764192887E-2</v>
      </c>
      <c r="M108" s="17">
        <f t="shared" si="2"/>
        <v>-0.2577873578641689</v>
      </c>
    </row>
    <row r="109" spans="2:13" x14ac:dyDescent="0.3">
      <c r="B109" s="15">
        <v>44337</v>
      </c>
      <c r="C109" s="17">
        <v>111.050003</v>
      </c>
      <c r="D109" s="17">
        <v>114.050003</v>
      </c>
      <c r="E109" s="17">
        <v>111.050003</v>
      </c>
      <c r="F109" s="17">
        <v>112.75</v>
      </c>
      <c r="G109" s="17">
        <v>107.05407700000001</v>
      </c>
      <c r="K109" s="17">
        <v>106.152069</v>
      </c>
      <c r="L109" s="17">
        <f t="shared" si="3"/>
        <v>-2.7350663693031192E-2</v>
      </c>
      <c r="M109" s="17">
        <f t="shared" si="2"/>
        <v>-0.40168158179783992</v>
      </c>
    </row>
    <row r="110" spans="2:13" x14ac:dyDescent="0.3">
      <c r="B110" s="15">
        <v>44340</v>
      </c>
      <c r="C110" s="17">
        <v>113.25</v>
      </c>
      <c r="D110" s="17">
        <v>113.949997</v>
      </c>
      <c r="E110" s="17">
        <v>110.849998</v>
      </c>
      <c r="F110" s="17">
        <v>113.050003</v>
      </c>
      <c r="G110" s="17">
        <v>107.338921</v>
      </c>
      <c r="K110" s="17">
        <v>107.05407700000001</v>
      </c>
      <c r="L110" s="17">
        <f t="shared" si="3"/>
        <v>8.4614200722539831E-3</v>
      </c>
      <c r="M110" s="17">
        <f t="shared" si="2"/>
        <v>-0.35758501682702593</v>
      </c>
    </row>
    <row r="111" spans="2:13" x14ac:dyDescent="0.3">
      <c r="B111" s="15">
        <v>44341</v>
      </c>
      <c r="C111" s="17">
        <v>114.400002</v>
      </c>
      <c r="D111" s="17">
        <v>117.099998</v>
      </c>
      <c r="E111" s="17">
        <v>113.699997</v>
      </c>
      <c r="F111" s="17">
        <v>114.599998</v>
      </c>
      <c r="G111" s="17">
        <v>108.810608</v>
      </c>
      <c r="K111" s="17">
        <v>107.338921</v>
      </c>
      <c r="L111" s="17">
        <f t="shared" si="3"/>
        <v>2.6572152100042923E-3</v>
      </c>
      <c r="M111" s="17">
        <f t="shared" si="2"/>
        <v>-0.34365981665968143</v>
      </c>
    </row>
    <row r="112" spans="2:13" x14ac:dyDescent="0.3">
      <c r="B112" s="15">
        <v>44342</v>
      </c>
      <c r="C112" s="17">
        <v>115.400002</v>
      </c>
      <c r="D112" s="17">
        <v>115.400002</v>
      </c>
      <c r="E112" s="17">
        <v>113</v>
      </c>
      <c r="F112" s="17">
        <v>113.349998</v>
      </c>
      <c r="G112" s="17">
        <v>107.623756</v>
      </c>
      <c r="K112" s="17">
        <v>108.810608</v>
      </c>
      <c r="L112" s="17">
        <f t="shared" si="3"/>
        <v>1.361751514153944E-2</v>
      </c>
      <c r="M112" s="17">
        <f t="shared" si="2"/>
        <v>-0.27171329133817451</v>
      </c>
    </row>
    <row r="113" spans="2:13" x14ac:dyDescent="0.3">
      <c r="B113" s="15">
        <v>44343</v>
      </c>
      <c r="C113" s="17">
        <v>113</v>
      </c>
      <c r="D113" s="17">
        <v>113.650002</v>
      </c>
      <c r="E113" s="17">
        <v>111.300003</v>
      </c>
      <c r="F113" s="17">
        <v>111.849998</v>
      </c>
      <c r="G113" s="17">
        <v>106.199532</v>
      </c>
      <c r="K113" s="17">
        <v>107.623756</v>
      </c>
      <c r="L113" s="17">
        <f t="shared" si="3"/>
        <v>-1.0967425640662489E-2</v>
      </c>
      <c r="M113" s="17">
        <f t="shared" si="2"/>
        <v>-0.329735056476333</v>
      </c>
    </row>
    <row r="114" spans="2:13" x14ac:dyDescent="0.3">
      <c r="B114" s="15">
        <v>44344</v>
      </c>
      <c r="C114" s="17">
        <v>113.199997</v>
      </c>
      <c r="D114" s="17">
        <v>115.550003</v>
      </c>
      <c r="E114" s="17">
        <v>111.849998</v>
      </c>
      <c r="F114" s="17">
        <v>112.349998</v>
      </c>
      <c r="G114" s="17">
        <v>106.674278</v>
      </c>
      <c r="K114" s="17">
        <v>106.199532</v>
      </c>
      <c r="L114" s="17">
        <f t="shared" si="3"/>
        <v>-1.3321702009896167E-2</v>
      </c>
      <c r="M114" s="17">
        <f t="shared" si="2"/>
        <v>-0.39936125286150004</v>
      </c>
    </row>
    <row r="115" spans="2:13" x14ac:dyDescent="0.3">
      <c r="B115" s="15">
        <v>44347</v>
      </c>
      <c r="C115" s="17">
        <v>112.5</v>
      </c>
      <c r="D115" s="17">
        <v>114.349998</v>
      </c>
      <c r="E115" s="17">
        <v>111.400002</v>
      </c>
      <c r="F115" s="17">
        <v>113.650002</v>
      </c>
      <c r="G115" s="17">
        <v>107.908607</v>
      </c>
      <c r="K115" s="17">
        <v>106.674278</v>
      </c>
      <c r="L115" s="17">
        <f t="shared" si="3"/>
        <v>4.460358811458771E-3</v>
      </c>
      <c r="M115" s="17">
        <f t="shared" si="2"/>
        <v>-0.37615229259326111</v>
      </c>
    </row>
    <row r="116" spans="2:13" x14ac:dyDescent="0.3">
      <c r="B116" s="15">
        <v>44348</v>
      </c>
      <c r="C116" s="17">
        <v>114.349998</v>
      </c>
      <c r="D116" s="17">
        <v>118.449997</v>
      </c>
      <c r="E116" s="17">
        <v>114.199997</v>
      </c>
      <c r="F116" s="17">
        <v>117.599998</v>
      </c>
      <c r="G116" s="17">
        <v>111.659058</v>
      </c>
      <c r="K116" s="17">
        <v>107.908607</v>
      </c>
      <c r="L116" s="17">
        <f t="shared" si="3"/>
        <v>1.1504576556825829E-2</v>
      </c>
      <c r="M116" s="17">
        <f t="shared" si="2"/>
        <v>-0.31580951409921293</v>
      </c>
    </row>
    <row r="117" spans="2:13" x14ac:dyDescent="0.3">
      <c r="B117" s="15">
        <v>44349</v>
      </c>
      <c r="C117" s="17">
        <v>118</v>
      </c>
      <c r="D117" s="17">
        <v>119.400002</v>
      </c>
      <c r="E117" s="17">
        <v>116</v>
      </c>
      <c r="F117" s="17">
        <v>117.75</v>
      </c>
      <c r="G117" s="17">
        <v>111.801483</v>
      </c>
      <c r="K117" s="17">
        <v>111.659058</v>
      </c>
      <c r="L117" s="17">
        <f t="shared" si="3"/>
        <v>3.4165466135319476E-2</v>
      </c>
      <c r="M117" s="17">
        <f t="shared" si="2"/>
        <v>-0.13246080079361858</v>
      </c>
    </row>
    <row r="118" spans="2:13" x14ac:dyDescent="0.3">
      <c r="B118" s="15">
        <v>44350</v>
      </c>
      <c r="C118" s="17">
        <v>118.800003</v>
      </c>
      <c r="D118" s="17">
        <v>123.800003</v>
      </c>
      <c r="E118" s="17">
        <v>118.449997</v>
      </c>
      <c r="F118" s="17">
        <v>122.5</v>
      </c>
      <c r="G118" s="17">
        <v>116.31152299999999</v>
      </c>
      <c r="K118" s="17">
        <v>111.801483</v>
      </c>
      <c r="L118" s="17">
        <f t="shared" si="3"/>
        <v>1.274721869448246E-3</v>
      </c>
      <c r="M118" s="17">
        <f t="shared" si="2"/>
        <v>-0.12549805404861381</v>
      </c>
    </row>
    <row r="119" spans="2:13" x14ac:dyDescent="0.3">
      <c r="B119" s="15">
        <v>44351</v>
      </c>
      <c r="C119" s="17">
        <v>124.599998</v>
      </c>
      <c r="D119" s="17">
        <v>126.699997</v>
      </c>
      <c r="E119" s="17">
        <v>123.349998</v>
      </c>
      <c r="F119" s="17">
        <v>125.449997</v>
      </c>
      <c r="G119" s="17">
        <v>119.112495</v>
      </c>
      <c r="K119" s="17">
        <v>116.31152299999999</v>
      </c>
      <c r="L119" s="17">
        <f t="shared" si="3"/>
        <v>3.9547309190609219E-2</v>
      </c>
      <c r="M119" s="17">
        <f t="shared" si="2"/>
        <v>9.4984770805453367E-2</v>
      </c>
    </row>
    <row r="120" spans="2:13" x14ac:dyDescent="0.3">
      <c r="B120" s="15">
        <v>44354</v>
      </c>
      <c r="C120" s="17">
        <v>126.949997</v>
      </c>
      <c r="D120" s="17">
        <v>127.5</v>
      </c>
      <c r="E120" s="17">
        <v>124.900002</v>
      </c>
      <c r="F120" s="17">
        <v>125.150002</v>
      </c>
      <c r="G120" s="17">
        <v>118.82764400000001</v>
      </c>
      <c r="K120" s="17">
        <v>119.112495</v>
      </c>
      <c r="L120" s="17">
        <f t="shared" si="3"/>
        <v>2.3796248115053896E-2</v>
      </c>
      <c r="M120" s="17">
        <f t="shared" si="2"/>
        <v>0.23191619910700903</v>
      </c>
    </row>
    <row r="121" spans="2:13" x14ac:dyDescent="0.3">
      <c r="B121" s="15">
        <v>44355</v>
      </c>
      <c r="C121" s="17">
        <v>125.75</v>
      </c>
      <c r="D121" s="17">
        <v>125.900002</v>
      </c>
      <c r="E121" s="17">
        <v>122.650002</v>
      </c>
      <c r="F121" s="17">
        <v>124.800003</v>
      </c>
      <c r="G121" s="17">
        <v>118.495338</v>
      </c>
      <c r="K121" s="17">
        <v>118.82764400000001</v>
      </c>
      <c r="L121" s="17">
        <f t="shared" si="3"/>
        <v>-2.3943092349022763E-3</v>
      </c>
      <c r="M121" s="17">
        <f t="shared" si="2"/>
        <v>0.21799065672988963</v>
      </c>
    </row>
    <row r="122" spans="2:13" x14ac:dyDescent="0.3">
      <c r="B122" s="15">
        <v>44356</v>
      </c>
      <c r="C122" s="17">
        <v>127</v>
      </c>
      <c r="D122" s="17">
        <v>128</v>
      </c>
      <c r="E122" s="17">
        <v>123.050003</v>
      </c>
      <c r="F122" s="17">
        <v>124.050003</v>
      </c>
      <c r="G122" s="17">
        <v>117.783226</v>
      </c>
      <c r="K122" s="17">
        <v>118.495338</v>
      </c>
      <c r="L122" s="17">
        <f t="shared" si="3"/>
        <v>-2.800455433154781E-3</v>
      </c>
      <c r="M122" s="17">
        <f t="shared" si="2"/>
        <v>0.20174517651331583</v>
      </c>
    </row>
    <row r="123" spans="2:13" x14ac:dyDescent="0.3">
      <c r="B123" s="15">
        <v>44357</v>
      </c>
      <c r="C123" s="17">
        <v>123.75</v>
      </c>
      <c r="D123" s="17">
        <v>124.800003</v>
      </c>
      <c r="E123" s="17">
        <v>122.449997</v>
      </c>
      <c r="F123" s="17">
        <v>123.949997</v>
      </c>
      <c r="G123" s="17">
        <v>117.688271</v>
      </c>
      <c r="K123" s="17">
        <v>117.783226</v>
      </c>
      <c r="L123" s="17">
        <f t="shared" si="3"/>
        <v>-6.0277508385577468E-3</v>
      </c>
      <c r="M123" s="17">
        <f t="shared" si="2"/>
        <v>0.16693207832073198</v>
      </c>
    </row>
    <row r="124" spans="2:13" x14ac:dyDescent="0.3">
      <c r="B124" s="15">
        <v>44358</v>
      </c>
      <c r="C124" s="17">
        <v>123.949997</v>
      </c>
      <c r="D124" s="17">
        <v>126.599998</v>
      </c>
      <c r="E124" s="17">
        <v>122.5</v>
      </c>
      <c r="F124" s="17">
        <v>123.550003</v>
      </c>
      <c r="G124" s="17">
        <v>117.308487</v>
      </c>
      <c r="K124" s="17">
        <v>117.688271</v>
      </c>
      <c r="L124" s="17">
        <f t="shared" si="3"/>
        <v>-8.0650954664815574E-4</v>
      </c>
      <c r="M124" s="17">
        <f t="shared" si="2"/>
        <v>0.16229000272184199</v>
      </c>
    </row>
    <row r="125" spans="2:13" x14ac:dyDescent="0.3">
      <c r="B125" s="15">
        <v>44361</v>
      </c>
      <c r="C125" s="17">
        <v>124.400002</v>
      </c>
      <c r="D125" s="17">
        <v>125.800003</v>
      </c>
      <c r="E125" s="17">
        <v>121.25</v>
      </c>
      <c r="F125" s="17">
        <v>124.800003</v>
      </c>
      <c r="G125" s="17">
        <v>118.495338</v>
      </c>
      <c r="K125" s="17">
        <v>117.308487</v>
      </c>
      <c r="L125" s="17">
        <f t="shared" si="3"/>
        <v>-3.2322516606618523E-3</v>
      </c>
      <c r="M125" s="17">
        <f t="shared" si="2"/>
        <v>0.14372346026226793</v>
      </c>
    </row>
    <row r="126" spans="2:13" x14ac:dyDescent="0.3">
      <c r="B126" s="15">
        <v>44362</v>
      </c>
      <c r="C126" s="17">
        <v>125.599998</v>
      </c>
      <c r="D126" s="17">
        <v>128.5</v>
      </c>
      <c r="E126" s="17">
        <v>124.849998</v>
      </c>
      <c r="F126" s="17">
        <v>125.349998</v>
      </c>
      <c r="G126" s="17">
        <v>119.01754</v>
      </c>
      <c r="K126" s="17">
        <v>118.495338</v>
      </c>
      <c r="L126" s="17">
        <f t="shared" si="3"/>
        <v>1.0066512045867745E-2</v>
      </c>
      <c r="M126" s="17">
        <f t="shared" si="2"/>
        <v>0.20174517651331583</v>
      </c>
    </row>
    <row r="127" spans="2:13" x14ac:dyDescent="0.3">
      <c r="B127" s="15">
        <v>44363</v>
      </c>
      <c r="C127" s="17">
        <v>127</v>
      </c>
      <c r="D127" s="17">
        <v>128.25</v>
      </c>
      <c r="E127" s="17">
        <v>126.099998</v>
      </c>
      <c r="F127" s="17">
        <v>126.699997</v>
      </c>
      <c r="G127" s="17">
        <v>120.299347</v>
      </c>
      <c r="K127" s="17">
        <v>119.01754</v>
      </c>
      <c r="L127" s="17">
        <f t="shared" si="3"/>
        <v>4.3972591788169072E-3</v>
      </c>
      <c r="M127" s="17">
        <f t="shared" si="2"/>
        <v>0.22727412350811904</v>
      </c>
    </row>
    <row r="128" spans="2:13" x14ac:dyDescent="0.3">
      <c r="B128" s="15">
        <v>44364</v>
      </c>
      <c r="C128" s="17">
        <v>125.599998</v>
      </c>
      <c r="D128" s="17">
        <v>127</v>
      </c>
      <c r="E128" s="17">
        <v>123.5</v>
      </c>
      <c r="F128" s="17">
        <v>125.099998</v>
      </c>
      <c r="G128" s="17">
        <v>118.780174</v>
      </c>
      <c r="K128" s="17">
        <v>120.299347</v>
      </c>
      <c r="L128" s="17">
        <f t="shared" si="3"/>
        <v>1.0712317661532451E-2</v>
      </c>
      <c r="M128" s="17">
        <f t="shared" si="2"/>
        <v>0.28993796424516755</v>
      </c>
    </row>
    <row r="129" spans="2:13" x14ac:dyDescent="0.3">
      <c r="B129" s="15">
        <v>44365</v>
      </c>
      <c r="C129" s="17">
        <v>124.550003</v>
      </c>
      <c r="D129" s="17">
        <v>124.550003</v>
      </c>
      <c r="E129" s="17">
        <v>118.900002</v>
      </c>
      <c r="F129" s="17">
        <v>120.25</v>
      </c>
      <c r="G129" s="17">
        <v>114.175186</v>
      </c>
      <c r="K129" s="17">
        <v>118.780174</v>
      </c>
      <c r="L129" s="17">
        <f t="shared" si="3"/>
        <v>-1.27086873897546E-2</v>
      </c>
      <c r="M129" s="17">
        <f t="shared" si="2"/>
        <v>0.21566998558377484</v>
      </c>
    </row>
    <row r="130" spans="2:13" x14ac:dyDescent="0.3">
      <c r="B130" s="15">
        <v>44368</v>
      </c>
      <c r="C130" s="17">
        <v>119.400002</v>
      </c>
      <c r="D130" s="17">
        <v>122</v>
      </c>
      <c r="E130" s="17">
        <v>118.949997</v>
      </c>
      <c r="F130" s="17">
        <v>120.949997</v>
      </c>
      <c r="G130" s="17">
        <v>114.839821</v>
      </c>
      <c r="K130" s="17">
        <v>114.175186</v>
      </c>
      <c r="L130" s="17">
        <f t="shared" si="3"/>
        <v>-3.9540519331815689E-2</v>
      </c>
      <c r="M130" s="17">
        <f t="shared" si="2"/>
        <v>-9.4545726594081128E-3</v>
      </c>
    </row>
    <row r="131" spans="2:13" x14ac:dyDescent="0.3">
      <c r="B131" s="15">
        <v>44369</v>
      </c>
      <c r="C131" s="17">
        <v>122.699997</v>
      </c>
      <c r="D131" s="17">
        <v>124.199997</v>
      </c>
      <c r="E131" s="17">
        <v>121.5</v>
      </c>
      <c r="F131" s="17">
        <v>122.050003</v>
      </c>
      <c r="G131" s="17">
        <v>115.88426200000001</v>
      </c>
      <c r="K131" s="17">
        <v>114.839821</v>
      </c>
      <c r="L131" s="17">
        <f t="shared" si="3"/>
        <v>5.8043084133915122E-3</v>
      </c>
      <c r="M131" s="17">
        <f t="shared" si="2"/>
        <v>2.303751217728606E-2</v>
      </c>
    </row>
    <row r="132" spans="2:13" x14ac:dyDescent="0.3">
      <c r="B132" s="15">
        <v>44370</v>
      </c>
      <c r="C132" s="17">
        <v>123.5</v>
      </c>
      <c r="D132" s="17">
        <v>124.400002</v>
      </c>
      <c r="E132" s="17">
        <v>121.75</v>
      </c>
      <c r="F132" s="17">
        <v>123.349998</v>
      </c>
      <c r="G132" s="17">
        <v>117.118576</v>
      </c>
      <c r="K132" s="17">
        <v>115.88426200000001</v>
      </c>
      <c r="L132" s="17">
        <f t="shared" si="3"/>
        <v>9.0536550904999347E-3</v>
      </c>
      <c r="M132" s="17">
        <f t="shared" ref="M132:M195" si="4">STANDARDIZE(K132,AVERAGE(ONGC_Adj_Close),_xlfn.STDEV.S(ONGC_Adj_Close))</f>
        <v>7.409721498999032E-2</v>
      </c>
    </row>
    <row r="133" spans="2:13" x14ac:dyDescent="0.3">
      <c r="B133" s="15">
        <v>44371</v>
      </c>
      <c r="C133" s="17">
        <v>124.449997</v>
      </c>
      <c r="D133" s="17">
        <v>124.449997</v>
      </c>
      <c r="E133" s="17">
        <v>121.349998</v>
      </c>
      <c r="F133" s="17">
        <v>122</v>
      </c>
      <c r="G133" s="17">
        <v>115.836777</v>
      </c>
      <c r="K133" s="17">
        <v>117.118576</v>
      </c>
      <c r="L133" s="17">
        <f t="shared" si="3"/>
        <v>1.0594940017344661E-2</v>
      </c>
      <c r="M133" s="17">
        <f t="shared" si="4"/>
        <v>0.1344392601773774</v>
      </c>
    </row>
    <row r="134" spans="2:13" x14ac:dyDescent="0.3">
      <c r="B134" s="15">
        <v>44372</v>
      </c>
      <c r="C134" s="17">
        <v>122.949997</v>
      </c>
      <c r="D134" s="17">
        <v>124.949997</v>
      </c>
      <c r="E134" s="17">
        <v>120.349998</v>
      </c>
      <c r="F134" s="17">
        <v>120.900002</v>
      </c>
      <c r="G134" s="17">
        <v>114.792351</v>
      </c>
      <c r="K134" s="17">
        <v>115.836777</v>
      </c>
      <c r="L134" s="17">
        <f t="shared" ref="L134:L197" si="5">LN(K134/K133)</f>
        <v>-1.1004786277914012E-2</v>
      </c>
      <c r="M134" s="17">
        <f t="shared" si="4"/>
        <v>7.1775810537214421E-2</v>
      </c>
    </row>
    <row r="135" spans="2:13" x14ac:dyDescent="0.3">
      <c r="B135" s="15">
        <v>44375</v>
      </c>
      <c r="C135" s="17">
        <v>122.550003</v>
      </c>
      <c r="D135" s="17">
        <v>124.5</v>
      </c>
      <c r="E135" s="17">
        <v>121.800003</v>
      </c>
      <c r="F135" s="17">
        <v>122.349998</v>
      </c>
      <c r="G135" s="17">
        <v>116.16909800000001</v>
      </c>
      <c r="K135" s="17">
        <v>114.792351</v>
      </c>
      <c r="L135" s="17">
        <f t="shared" si="5"/>
        <v>-9.0572526454269359E-3</v>
      </c>
      <c r="M135" s="17">
        <f t="shared" si="4"/>
        <v>2.0716841031171281E-2</v>
      </c>
    </row>
    <row r="136" spans="2:13" x14ac:dyDescent="0.3">
      <c r="B136" s="15">
        <v>44376</v>
      </c>
      <c r="C136" s="17">
        <v>121.800003</v>
      </c>
      <c r="D136" s="17">
        <v>122.449997</v>
      </c>
      <c r="E136" s="17">
        <v>119.099998</v>
      </c>
      <c r="F136" s="17">
        <v>119.400002</v>
      </c>
      <c r="G136" s="17">
        <v>113.368134</v>
      </c>
      <c r="K136" s="17">
        <v>116.16909800000001</v>
      </c>
      <c r="L136" s="17">
        <f t="shared" si="5"/>
        <v>1.1922018266354372E-2</v>
      </c>
      <c r="M136" s="17">
        <f t="shared" si="4"/>
        <v>8.8022024060449316E-2</v>
      </c>
    </row>
    <row r="137" spans="2:13" x14ac:dyDescent="0.3">
      <c r="B137" s="15">
        <v>44377</v>
      </c>
      <c r="C137" s="17">
        <v>120.349998</v>
      </c>
      <c r="D137" s="17">
        <v>120.949997</v>
      </c>
      <c r="E137" s="17">
        <v>117.050003</v>
      </c>
      <c r="F137" s="17">
        <v>117.699997</v>
      </c>
      <c r="G137" s="17">
        <v>111.75400500000001</v>
      </c>
      <c r="K137" s="17">
        <v>113.368134</v>
      </c>
      <c r="L137" s="17">
        <f t="shared" si="5"/>
        <v>-2.4406524498892936E-2</v>
      </c>
      <c r="M137" s="17">
        <f t="shared" si="4"/>
        <v>-4.8909013144220838E-2</v>
      </c>
    </row>
    <row r="138" spans="2:13" x14ac:dyDescent="0.3">
      <c r="B138" s="15">
        <v>44378</v>
      </c>
      <c r="C138" s="17">
        <v>117.75</v>
      </c>
      <c r="D138" s="17">
        <v>119.75</v>
      </c>
      <c r="E138" s="17">
        <v>117.300003</v>
      </c>
      <c r="F138" s="17">
        <v>118.849998</v>
      </c>
      <c r="G138" s="17">
        <v>112.84590900000001</v>
      </c>
      <c r="K138" s="17">
        <v>111.75400500000001</v>
      </c>
      <c r="L138" s="17">
        <f t="shared" si="5"/>
        <v>-1.4340274735607807E-2</v>
      </c>
      <c r="M138" s="17">
        <f t="shared" si="4"/>
        <v>-0.1278191162916141</v>
      </c>
    </row>
    <row r="139" spans="2:13" x14ac:dyDescent="0.3">
      <c r="B139" s="15">
        <v>44379</v>
      </c>
      <c r="C139" s="17">
        <v>120</v>
      </c>
      <c r="D139" s="17">
        <v>120.849998</v>
      </c>
      <c r="E139" s="17">
        <v>118</v>
      </c>
      <c r="F139" s="17">
        <v>118.449997</v>
      </c>
      <c r="G139" s="17">
        <v>112.46611799999999</v>
      </c>
      <c r="K139" s="17">
        <v>112.84590900000001</v>
      </c>
      <c r="L139" s="17">
        <f t="shared" si="5"/>
        <v>9.7231791672860862E-3</v>
      </c>
      <c r="M139" s="17">
        <f t="shared" si="4"/>
        <v>-7.4439084542570672E-2</v>
      </c>
    </row>
    <row r="140" spans="2:13" x14ac:dyDescent="0.3">
      <c r="B140" s="15">
        <v>44382</v>
      </c>
      <c r="C140" s="17">
        <v>119.150002</v>
      </c>
      <c r="D140" s="17">
        <v>121.449997</v>
      </c>
      <c r="E140" s="17">
        <v>118.900002</v>
      </c>
      <c r="F140" s="17">
        <v>120.949997</v>
      </c>
      <c r="G140" s="17">
        <v>114.839821</v>
      </c>
      <c r="K140" s="17">
        <v>112.46611799999999</v>
      </c>
      <c r="L140" s="17">
        <f t="shared" si="5"/>
        <v>-3.3712479955948674E-3</v>
      </c>
      <c r="M140" s="17">
        <f t="shared" si="4"/>
        <v>-9.3005969211920336E-2</v>
      </c>
    </row>
    <row r="141" spans="2:13" x14ac:dyDescent="0.3">
      <c r="B141" s="15">
        <v>44383</v>
      </c>
      <c r="C141" s="17">
        <v>123</v>
      </c>
      <c r="D141" s="17">
        <v>125</v>
      </c>
      <c r="E141" s="17">
        <v>121.050003</v>
      </c>
      <c r="F141" s="17">
        <v>121.5</v>
      </c>
      <c r="G141" s="17">
        <v>115.362038</v>
      </c>
      <c r="K141" s="17">
        <v>114.839821</v>
      </c>
      <c r="L141" s="17">
        <f t="shared" si="5"/>
        <v>2.0886293611951684E-2</v>
      </c>
      <c r="M141" s="17">
        <f t="shared" si="4"/>
        <v>2.303751217728606E-2</v>
      </c>
    </row>
    <row r="142" spans="2:13" x14ac:dyDescent="0.3">
      <c r="B142" s="15">
        <v>44384</v>
      </c>
      <c r="C142" s="17">
        <v>119.900002</v>
      </c>
      <c r="D142" s="17">
        <v>120.400002</v>
      </c>
      <c r="E142" s="17">
        <v>117.800003</v>
      </c>
      <c r="F142" s="17">
        <v>119.900002</v>
      </c>
      <c r="G142" s="17">
        <v>113.842873</v>
      </c>
      <c r="K142" s="17">
        <v>115.362038</v>
      </c>
      <c r="L142" s="17">
        <f t="shared" si="5"/>
        <v>4.5370432547987812E-3</v>
      </c>
      <c r="M142" s="17">
        <f t="shared" si="4"/>
        <v>4.8567192478750389E-2</v>
      </c>
    </row>
    <row r="143" spans="2:13" x14ac:dyDescent="0.3">
      <c r="B143" s="15">
        <v>44385</v>
      </c>
      <c r="C143" s="17">
        <v>119.400002</v>
      </c>
      <c r="D143" s="17">
        <v>119.400002</v>
      </c>
      <c r="E143" s="17">
        <v>116.849998</v>
      </c>
      <c r="F143" s="17">
        <v>117.050003</v>
      </c>
      <c r="G143" s="17">
        <v>111.136848</v>
      </c>
      <c r="K143" s="17">
        <v>113.842873</v>
      </c>
      <c r="L143" s="17">
        <f t="shared" si="5"/>
        <v>-1.3256149177968392E-2</v>
      </c>
      <c r="M143" s="17">
        <f t="shared" si="4"/>
        <v>-2.5700395085756798E-2</v>
      </c>
    </row>
    <row r="144" spans="2:13" x14ac:dyDescent="0.3">
      <c r="B144" s="15">
        <v>44386</v>
      </c>
      <c r="C144" s="17">
        <v>117.099998</v>
      </c>
      <c r="D144" s="17">
        <v>118.650002</v>
      </c>
      <c r="E144" s="17">
        <v>116.599998</v>
      </c>
      <c r="F144" s="17">
        <v>117.900002</v>
      </c>
      <c r="G144" s="17">
        <v>111.943909</v>
      </c>
      <c r="K144" s="17">
        <v>111.136848</v>
      </c>
      <c r="L144" s="17">
        <f t="shared" si="5"/>
        <v>-2.4056883814759303E-2</v>
      </c>
      <c r="M144" s="17">
        <f t="shared" si="4"/>
        <v>-0.157990138885308</v>
      </c>
    </row>
    <row r="145" spans="2:13" x14ac:dyDescent="0.3">
      <c r="B145" s="15">
        <v>44389</v>
      </c>
      <c r="C145" s="17">
        <v>119</v>
      </c>
      <c r="D145" s="17">
        <v>119.349998</v>
      </c>
      <c r="E145" s="17">
        <v>118</v>
      </c>
      <c r="F145" s="17">
        <v>118.550003</v>
      </c>
      <c r="G145" s="17">
        <v>112.56107299999999</v>
      </c>
      <c r="K145" s="17">
        <v>111.943909</v>
      </c>
      <c r="L145" s="17">
        <f t="shared" si="5"/>
        <v>7.2356265232609053E-3</v>
      </c>
      <c r="M145" s="17">
        <f t="shared" si="4"/>
        <v>-0.11853525841649847</v>
      </c>
    </row>
    <row r="146" spans="2:13" x14ac:dyDescent="0.3">
      <c r="B146" s="15">
        <v>44390</v>
      </c>
      <c r="C146" s="17">
        <v>119</v>
      </c>
      <c r="D146" s="17">
        <v>120.800003</v>
      </c>
      <c r="E146" s="17">
        <v>118.599998</v>
      </c>
      <c r="F146" s="17">
        <v>120.400002</v>
      </c>
      <c r="G146" s="17">
        <v>114.317604</v>
      </c>
      <c r="K146" s="17">
        <v>112.56107299999999</v>
      </c>
      <c r="L146" s="17">
        <f t="shared" si="5"/>
        <v>5.4980121077436031E-3</v>
      </c>
      <c r="M146" s="17">
        <f t="shared" si="4"/>
        <v>-8.8363893613030361E-2</v>
      </c>
    </row>
    <row r="147" spans="2:13" x14ac:dyDescent="0.3">
      <c r="B147" s="15">
        <v>44391</v>
      </c>
      <c r="C147" s="17">
        <v>120.300003</v>
      </c>
      <c r="D147" s="17">
        <v>121.75</v>
      </c>
      <c r="E147" s="17">
        <v>120.099998</v>
      </c>
      <c r="F147" s="17">
        <v>120.800003</v>
      </c>
      <c r="G147" s="17">
        <v>114.697411</v>
      </c>
      <c r="K147" s="17">
        <v>114.317604</v>
      </c>
      <c r="L147" s="17">
        <f t="shared" si="5"/>
        <v>1.548462923521657E-2</v>
      </c>
      <c r="M147" s="17">
        <f t="shared" si="4"/>
        <v>-2.4921681241782652E-3</v>
      </c>
    </row>
    <row r="148" spans="2:13" x14ac:dyDescent="0.3">
      <c r="B148" s="15">
        <v>44392</v>
      </c>
      <c r="C148" s="17">
        <v>119.199997</v>
      </c>
      <c r="D148" s="17">
        <v>119.400002</v>
      </c>
      <c r="E148" s="17">
        <v>116.199997</v>
      </c>
      <c r="F148" s="17">
        <v>116.900002</v>
      </c>
      <c r="G148" s="17">
        <v>110.99443100000001</v>
      </c>
      <c r="K148" s="17">
        <v>114.697411</v>
      </c>
      <c r="L148" s="17">
        <f t="shared" si="5"/>
        <v>3.3168772642209305E-3</v>
      </c>
      <c r="M148" s="17">
        <f t="shared" si="4"/>
        <v>1.6075498738942415E-2</v>
      </c>
    </row>
    <row r="149" spans="2:13" x14ac:dyDescent="0.3">
      <c r="B149" s="15">
        <v>44393</v>
      </c>
      <c r="C149" s="17">
        <v>117.199997</v>
      </c>
      <c r="D149" s="17">
        <v>117.400002</v>
      </c>
      <c r="E149" s="17">
        <v>115.75</v>
      </c>
      <c r="F149" s="17">
        <v>116.800003</v>
      </c>
      <c r="G149" s="17">
        <v>110.899483</v>
      </c>
      <c r="K149" s="17">
        <v>110.99443100000001</v>
      </c>
      <c r="L149" s="17">
        <f t="shared" si="5"/>
        <v>-3.2817423071262036E-2</v>
      </c>
      <c r="M149" s="17">
        <f t="shared" si="4"/>
        <v>-0.16495249453342653</v>
      </c>
    </row>
    <row r="150" spans="2:13" x14ac:dyDescent="0.3">
      <c r="B150" s="15">
        <v>44396</v>
      </c>
      <c r="C150" s="17">
        <v>114.800003</v>
      </c>
      <c r="D150" s="17">
        <v>116.550003</v>
      </c>
      <c r="E150" s="17">
        <v>114.199997</v>
      </c>
      <c r="F150" s="17">
        <v>114.599998</v>
      </c>
      <c r="G150" s="17">
        <v>108.810608</v>
      </c>
      <c r="K150" s="17">
        <v>110.899483</v>
      </c>
      <c r="L150" s="17">
        <f t="shared" si="5"/>
        <v>-8.5579639462208645E-4</v>
      </c>
      <c r="M150" s="17">
        <f t="shared" si="4"/>
        <v>-0.16959422792254161</v>
      </c>
    </row>
    <row r="151" spans="2:13" x14ac:dyDescent="0.3">
      <c r="B151" s="15">
        <v>44397</v>
      </c>
      <c r="C151" s="17">
        <v>112.050003</v>
      </c>
      <c r="D151" s="17">
        <v>113.25</v>
      </c>
      <c r="E151" s="17">
        <v>111.599998</v>
      </c>
      <c r="F151" s="17">
        <v>112.599998</v>
      </c>
      <c r="G151" s="17">
        <v>106.911644</v>
      </c>
      <c r="K151" s="17">
        <v>108.810608</v>
      </c>
      <c r="L151" s="17">
        <f t="shared" si="5"/>
        <v>-1.9015402818899334E-2</v>
      </c>
      <c r="M151" s="17">
        <f t="shared" si="4"/>
        <v>-0.27171329133817451</v>
      </c>
    </row>
    <row r="152" spans="2:13" x14ac:dyDescent="0.3">
      <c r="B152" s="15">
        <v>44399</v>
      </c>
      <c r="C152" s="17">
        <v>114.400002</v>
      </c>
      <c r="D152" s="17">
        <v>115.800003</v>
      </c>
      <c r="E152" s="17">
        <v>113.949997</v>
      </c>
      <c r="F152" s="17">
        <v>115.5</v>
      </c>
      <c r="G152" s="17">
        <v>109.66514599999999</v>
      </c>
      <c r="K152" s="17">
        <v>106.911644</v>
      </c>
      <c r="L152" s="17">
        <f t="shared" si="5"/>
        <v>-1.7606093341588972E-2</v>
      </c>
      <c r="M152" s="17">
        <f t="shared" si="4"/>
        <v>-0.36454815466891688</v>
      </c>
    </row>
    <row r="153" spans="2:13" x14ac:dyDescent="0.3">
      <c r="B153" s="15">
        <v>44400</v>
      </c>
      <c r="C153" s="17">
        <v>115.5</v>
      </c>
      <c r="D153" s="17">
        <v>116.75</v>
      </c>
      <c r="E153" s="17">
        <v>114.75</v>
      </c>
      <c r="F153" s="17">
        <v>115.300003</v>
      </c>
      <c r="G153" s="17">
        <v>109.475258</v>
      </c>
      <c r="K153" s="17">
        <v>109.66514599999999</v>
      </c>
      <c r="L153" s="17">
        <f t="shared" si="5"/>
        <v>2.5428859412289357E-2</v>
      </c>
      <c r="M153" s="17">
        <f t="shared" si="4"/>
        <v>-0.229937397513476</v>
      </c>
    </row>
    <row r="154" spans="2:13" x14ac:dyDescent="0.3">
      <c r="B154" s="15">
        <v>44403</v>
      </c>
      <c r="C154" s="17">
        <v>114.849998</v>
      </c>
      <c r="D154" s="17">
        <v>115.599998</v>
      </c>
      <c r="E154" s="17">
        <v>114.099998</v>
      </c>
      <c r="F154" s="17">
        <v>114.550003</v>
      </c>
      <c r="G154" s="17">
        <v>108.76314499999999</v>
      </c>
      <c r="K154" s="17">
        <v>109.475258</v>
      </c>
      <c r="L154" s="17">
        <f t="shared" si="5"/>
        <v>-1.7330263525979351E-3</v>
      </c>
      <c r="M154" s="17">
        <f t="shared" si="4"/>
        <v>-0.23922047319481993</v>
      </c>
    </row>
    <row r="155" spans="2:13" x14ac:dyDescent="0.3">
      <c r="B155" s="15">
        <v>44404</v>
      </c>
      <c r="C155" s="17">
        <v>115.349998</v>
      </c>
      <c r="D155" s="17">
        <v>115.900002</v>
      </c>
      <c r="E155" s="17">
        <v>114</v>
      </c>
      <c r="F155" s="17">
        <v>114.650002</v>
      </c>
      <c r="G155" s="17">
        <v>108.858093</v>
      </c>
      <c r="K155" s="17">
        <v>108.76314499999999</v>
      </c>
      <c r="L155" s="17">
        <f t="shared" si="5"/>
        <v>-6.526033159737198E-3</v>
      </c>
      <c r="M155" s="17">
        <f t="shared" si="4"/>
        <v>-0.27403362027451439</v>
      </c>
    </row>
    <row r="156" spans="2:13" x14ac:dyDescent="0.3">
      <c r="B156" s="15">
        <v>44405</v>
      </c>
      <c r="C156" s="17">
        <v>114.900002</v>
      </c>
      <c r="D156" s="17">
        <v>115.199997</v>
      </c>
      <c r="E156" s="17">
        <v>113.449997</v>
      </c>
      <c r="F156" s="17">
        <v>114.349998</v>
      </c>
      <c r="G156" s="17">
        <v>108.57324199999999</v>
      </c>
      <c r="K156" s="17">
        <v>108.858093</v>
      </c>
      <c r="L156" s="17">
        <f t="shared" si="5"/>
        <v>8.725987123064594E-4</v>
      </c>
      <c r="M156" s="17">
        <f t="shared" si="4"/>
        <v>-0.26939188688539933</v>
      </c>
    </row>
    <row r="157" spans="2:13" x14ac:dyDescent="0.3">
      <c r="B157" s="15">
        <v>44406</v>
      </c>
      <c r="C157" s="17">
        <v>114.300003</v>
      </c>
      <c r="D157" s="17">
        <v>115.800003</v>
      </c>
      <c r="E157" s="17">
        <v>113.300003</v>
      </c>
      <c r="F157" s="17">
        <v>114.75</v>
      </c>
      <c r="G157" s="17">
        <v>108.953041</v>
      </c>
      <c r="K157" s="17">
        <v>108.57324199999999</v>
      </c>
      <c r="L157" s="17">
        <f t="shared" si="5"/>
        <v>-2.6201482225429004E-3</v>
      </c>
      <c r="M157" s="17">
        <f t="shared" si="4"/>
        <v>-0.2833174292625194</v>
      </c>
    </row>
    <row r="158" spans="2:13" x14ac:dyDescent="0.3">
      <c r="B158" s="15">
        <v>44407</v>
      </c>
      <c r="C158" s="17">
        <v>114.300003</v>
      </c>
      <c r="D158" s="17">
        <v>116.75</v>
      </c>
      <c r="E158" s="17">
        <v>113.800003</v>
      </c>
      <c r="F158" s="17">
        <v>115.300003</v>
      </c>
      <c r="G158" s="17">
        <v>109.475258</v>
      </c>
      <c r="K158" s="17">
        <v>108.953041</v>
      </c>
      <c r="L158" s="17">
        <f t="shared" si="5"/>
        <v>3.4919861701307505E-3</v>
      </c>
      <c r="M158" s="17">
        <f t="shared" si="4"/>
        <v>-0.26475015349628428</v>
      </c>
    </row>
    <row r="159" spans="2:13" x14ac:dyDescent="0.3">
      <c r="B159" s="15">
        <v>44410</v>
      </c>
      <c r="C159" s="17">
        <v>114.949997</v>
      </c>
      <c r="D159" s="17">
        <v>117.5</v>
      </c>
      <c r="E159" s="17">
        <v>114.800003</v>
      </c>
      <c r="F159" s="17">
        <v>117.099998</v>
      </c>
      <c r="G159" s="17">
        <v>111.184319</v>
      </c>
      <c r="K159" s="17">
        <v>109.475258</v>
      </c>
      <c r="L159" s="17">
        <f t="shared" si="5"/>
        <v>4.7815964998427843E-3</v>
      </c>
      <c r="M159" s="17">
        <f t="shared" si="4"/>
        <v>-0.23922047319481993</v>
      </c>
    </row>
    <row r="160" spans="2:13" x14ac:dyDescent="0.3">
      <c r="B160" s="15">
        <v>44411</v>
      </c>
      <c r="C160" s="17">
        <v>116.150002</v>
      </c>
      <c r="D160" s="17">
        <v>118.199997</v>
      </c>
      <c r="E160" s="17">
        <v>115.150002</v>
      </c>
      <c r="F160" s="17">
        <v>117.900002</v>
      </c>
      <c r="G160" s="17">
        <v>111.943909</v>
      </c>
      <c r="K160" s="17">
        <v>111.184319</v>
      </c>
      <c r="L160" s="17">
        <f t="shared" si="5"/>
        <v>1.5490786298585859E-2</v>
      </c>
      <c r="M160" s="17">
        <f t="shared" si="4"/>
        <v>-0.1556694188520826</v>
      </c>
    </row>
    <row r="161" spans="2:13" x14ac:dyDescent="0.3">
      <c r="B161" s="15">
        <v>44412</v>
      </c>
      <c r="C161" s="17">
        <v>117.699997</v>
      </c>
      <c r="D161" s="17">
        <v>118.5</v>
      </c>
      <c r="E161" s="17">
        <v>116.599998</v>
      </c>
      <c r="F161" s="17">
        <v>117.349998</v>
      </c>
      <c r="G161" s="17">
        <v>111.421684</v>
      </c>
      <c r="K161" s="17">
        <v>111.943909</v>
      </c>
      <c r="L161" s="17">
        <f t="shared" si="5"/>
        <v>6.808577660914323E-3</v>
      </c>
      <c r="M161" s="17">
        <f t="shared" si="4"/>
        <v>-0.11853525841649847</v>
      </c>
    </row>
    <row r="162" spans="2:13" x14ac:dyDescent="0.3">
      <c r="B162" s="15">
        <v>44413</v>
      </c>
      <c r="C162" s="17">
        <v>116.199997</v>
      </c>
      <c r="D162" s="17">
        <v>117.25</v>
      </c>
      <c r="E162" s="17">
        <v>114.699997</v>
      </c>
      <c r="F162" s="17">
        <v>116.849998</v>
      </c>
      <c r="G162" s="17">
        <v>110.946945</v>
      </c>
      <c r="K162" s="17">
        <v>111.421684</v>
      </c>
      <c r="L162" s="17">
        <f t="shared" si="5"/>
        <v>-4.6759748850474488E-3</v>
      </c>
      <c r="M162" s="17">
        <f t="shared" si="4"/>
        <v>-0.14406532981484899</v>
      </c>
    </row>
    <row r="163" spans="2:13" x14ac:dyDescent="0.3">
      <c r="B163" s="15">
        <v>44414</v>
      </c>
      <c r="C163" s="17">
        <v>116.150002</v>
      </c>
      <c r="D163" s="17">
        <v>118.199997</v>
      </c>
      <c r="E163" s="17">
        <v>116.150002</v>
      </c>
      <c r="F163" s="17">
        <v>116.650002</v>
      </c>
      <c r="G163" s="17">
        <v>110.757057</v>
      </c>
      <c r="K163" s="17">
        <v>110.946945</v>
      </c>
      <c r="L163" s="17">
        <f t="shared" si="5"/>
        <v>-4.2698443877134855E-3</v>
      </c>
      <c r="M163" s="17">
        <f t="shared" si="4"/>
        <v>-0.16727394787331304</v>
      </c>
    </row>
    <row r="164" spans="2:13" x14ac:dyDescent="0.3">
      <c r="B164" s="15">
        <v>44417</v>
      </c>
      <c r="C164" s="17">
        <v>116</v>
      </c>
      <c r="D164" s="17">
        <v>117</v>
      </c>
      <c r="E164" s="17">
        <v>114.300003</v>
      </c>
      <c r="F164" s="17">
        <v>115</v>
      </c>
      <c r="G164" s="17">
        <v>109.190414</v>
      </c>
      <c r="K164" s="17">
        <v>110.757057</v>
      </c>
      <c r="L164" s="17">
        <f t="shared" si="5"/>
        <v>-1.712987088367912E-3</v>
      </c>
      <c r="M164" s="17">
        <f t="shared" si="4"/>
        <v>-0.17655702355465697</v>
      </c>
    </row>
    <row r="165" spans="2:13" x14ac:dyDescent="0.3">
      <c r="B165" s="15">
        <v>44418</v>
      </c>
      <c r="C165" s="17">
        <v>115.099998</v>
      </c>
      <c r="D165" s="17">
        <v>115.699997</v>
      </c>
      <c r="E165" s="17">
        <v>113.900002</v>
      </c>
      <c r="F165" s="17">
        <v>114.849998</v>
      </c>
      <c r="G165" s="17">
        <v>109.04798099999999</v>
      </c>
      <c r="K165" s="17">
        <v>109.190414</v>
      </c>
      <c r="L165" s="17">
        <f t="shared" si="5"/>
        <v>-1.4245851410709534E-2</v>
      </c>
      <c r="M165" s="17">
        <f t="shared" si="4"/>
        <v>-0.25314567336216443</v>
      </c>
    </row>
    <row r="166" spans="2:13" x14ac:dyDescent="0.3">
      <c r="B166" s="15">
        <v>44419</v>
      </c>
      <c r="C166" s="17">
        <v>115.5</v>
      </c>
      <c r="D166" s="17">
        <v>117.300003</v>
      </c>
      <c r="E166" s="17">
        <v>114.849998</v>
      </c>
      <c r="F166" s="17">
        <v>117</v>
      </c>
      <c r="G166" s="17">
        <v>111.089371</v>
      </c>
      <c r="K166" s="17">
        <v>109.04798099999999</v>
      </c>
      <c r="L166" s="17">
        <f t="shared" si="5"/>
        <v>-1.305297541462747E-3</v>
      </c>
      <c r="M166" s="17">
        <f t="shared" si="4"/>
        <v>-0.26010881120405538</v>
      </c>
    </row>
    <row r="167" spans="2:13" x14ac:dyDescent="0.3">
      <c r="B167" s="15">
        <v>44420</v>
      </c>
      <c r="C167" s="17">
        <v>116.099998</v>
      </c>
      <c r="D167" s="17">
        <v>117.900002</v>
      </c>
      <c r="E167" s="17">
        <v>115.300003</v>
      </c>
      <c r="F167" s="17">
        <v>116.25</v>
      </c>
      <c r="G167" s="17">
        <v>110.377258</v>
      </c>
      <c r="K167" s="17">
        <v>111.089371</v>
      </c>
      <c r="L167" s="17">
        <f t="shared" si="5"/>
        <v>1.8547043468479425E-2</v>
      </c>
      <c r="M167" s="17">
        <f t="shared" si="4"/>
        <v>-0.16031115224119769</v>
      </c>
    </row>
    <row r="168" spans="2:13" x14ac:dyDescent="0.3">
      <c r="B168" s="15">
        <v>44421</v>
      </c>
      <c r="C168" s="17">
        <v>116.800003</v>
      </c>
      <c r="D168" s="17">
        <v>116.949997</v>
      </c>
      <c r="E168" s="17">
        <v>115.349998</v>
      </c>
      <c r="F168" s="17">
        <v>116.099998</v>
      </c>
      <c r="G168" s="17">
        <v>110.23483299999999</v>
      </c>
      <c r="K168" s="17">
        <v>110.377258</v>
      </c>
      <c r="L168" s="17">
        <f t="shared" si="5"/>
        <v>-6.4309052557915041E-3</v>
      </c>
      <c r="M168" s="17">
        <f t="shared" si="4"/>
        <v>-0.19512429932089215</v>
      </c>
    </row>
    <row r="169" spans="2:13" x14ac:dyDescent="0.3">
      <c r="B169" s="15">
        <v>44424</v>
      </c>
      <c r="C169" s="17">
        <v>116.900002</v>
      </c>
      <c r="D169" s="17">
        <v>118.349998</v>
      </c>
      <c r="E169" s="17">
        <v>114.699997</v>
      </c>
      <c r="F169" s="17">
        <v>115.5</v>
      </c>
      <c r="G169" s="17">
        <v>109.66514599999999</v>
      </c>
      <c r="K169" s="17">
        <v>110.23483299999999</v>
      </c>
      <c r="L169" s="17">
        <f t="shared" si="5"/>
        <v>-1.2911805435628059E-3</v>
      </c>
      <c r="M169" s="17">
        <f t="shared" si="4"/>
        <v>-0.20208704606589689</v>
      </c>
    </row>
    <row r="170" spans="2:13" x14ac:dyDescent="0.3">
      <c r="B170" s="15">
        <v>44425</v>
      </c>
      <c r="C170" s="17">
        <v>116</v>
      </c>
      <c r="D170" s="17">
        <v>116</v>
      </c>
      <c r="E170" s="17">
        <v>112.699997</v>
      </c>
      <c r="F170" s="17">
        <v>113.849998</v>
      </c>
      <c r="G170" s="17">
        <v>108.09850299999999</v>
      </c>
      <c r="K170" s="17">
        <v>109.66514599999999</v>
      </c>
      <c r="L170" s="17">
        <f t="shared" si="5"/>
        <v>-5.1813399627262027E-3</v>
      </c>
      <c r="M170" s="17">
        <f t="shared" si="4"/>
        <v>-0.229937397513476</v>
      </c>
    </row>
    <row r="171" spans="2:13" x14ac:dyDescent="0.3">
      <c r="B171" s="15">
        <v>44426</v>
      </c>
      <c r="C171" s="17">
        <v>113.900002</v>
      </c>
      <c r="D171" s="17">
        <v>115.25</v>
      </c>
      <c r="E171" s="17">
        <v>112.900002</v>
      </c>
      <c r="F171" s="17">
        <v>113.199997</v>
      </c>
      <c r="G171" s="17">
        <v>107.48133900000001</v>
      </c>
      <c r="K171" s="17">
        <v>108.09850299999999</v>
      </c>
      <c r="L171" s="17">
        <f t="shared" si="5"/>
        <v>-1.4388719479073976E-2</v>
      </c>
      <c r="M171" s="17">
        <f t="shared" si="4"/>
        <v>-0.30652604732098349</v>
      </c>
    </row>
    <row r="172" spans="2:13" x14ac:dyDescent="0.3">
      <c r="B172" s="15">
        <v>44428</v>
      </c>
      <c r="C172" s="17">
        <v>110.650002</v>
      </c>
      <c r="D172" s="17">
        <v>111.75</v>
      </c>
      <c r="E172" s="17">
        <v>108.5</v>
      </c>
      <c r="F172" s="17">
        <v>110.199997</v>
      </c>
      <c r="G172" s="17">
        <v>104.63288900000001</v>
      </c>
      <c r="K172" s="17">
        <v>107.48133900000001</v>
      </c>
      <c r="L172" s="17">
        <f t="shared" si="5"/>
        <v>-5.7256344592183693E-3</v>
      </c>
      <c r="M172" s="17">
        <f t="shared" si="4"/>
        <v>-0.33669741212445159</v>
      </c>
    </row>
    <row r="173" spans="2:13" x14ac:dyDescent="0.3">
      <c r="B173" s="15">
        <v>44431</v>
      </c>
      <c r="C173" s="17">
        <v>110.349998</v>
      </c>
      <c r="D173" s="17">
        <v>112</v>
      </c>
      <c r="E173" s="17">
        <v>108.5</v>
      </c>
      <c r="F173" s="17">
        <v>111.75</v>
      </c>
      <c r="G173" s="17">
        <v>106.104591</v>
      </c>
      <c r="K173" s="17">
        <v>104.63288900000001</v>
      </c>
      <c r="L173" s="17">
        <f t="shared" si="5"/>
        <v>-2.685931320599505E-2</v>
      </c>
      <c r="M173" s="17">
        <f t="shared" si="4"/>
        <v>-0.4759499026690075</v>
      </c>
    </row>
    <row r="174" spans="2:13" x14ac:dyDescent="0.3">
      <c r="B174" s="15">
        <v>44432</v>
      </c>
      <c r="C174" s="17">
        <v>113.150002</v>
      </c>
      <c r="D174" s="17">
        <v>115.199997</v>
      </c>
      <c r="E174" s="17">
        <v>112.099998</v>
      </c>
      <c r="F174" s="17">
        <v>113.199997</v>
      </c>
      <c r="G174" s="17">
        <v>107.48133900000001</v>
      </c>
      <c r="K174" s="17">
        <v>106.104591</v>
      </c>
      <c r="L174" s="17">
        <f t="shared" si="5"/>
        <v>1.3967386587885988E-2</v>
      </c>
      <c r="M174" s="17">
        <f t="shared" si="4"/>
        <v>-0.40400264404084019</v>
      </c>
    </row>
    <row r="175" spans="2:13" x14ac:dyDescent="0.3">
      <c r="B175" s="15">
        <v>44433</v>
      </c>
      <c r="C175" s="17">
        <v>113.5</v>
      </c>
      <c r="D175" s="17">
        <v>117.199997</v>
      </c>
      <c r="E175" s="17">
        <v>113.300003</v>
      </c>
      <c r="F175" s="17">
        <v>115.650002</v>
      </c>
      <c r="G175" s="17">
        <v>109.807571</v>
      </c>
      <c r="K175" s="17">
        <v>107.48133900000001</v>
      </c>
      <c r="L175" s="17">
        <f t="shared" si="5"/>
        <v>1.2891926618108989E-2</v>
      </c>
      <c r="M175" s="17">
        <f t="shared" si="4"/>
        <v>-0.33669741212445159</v>
      </c>
    </row>
    <row r="176" spans="2:13" x14ac:dyDescent="0.3">
      <c r="B176" s="15">
        <v>44434</v>
      </c>
      <c r="C176" s="17">
        <v>115.599998</v>
      </c>
      <c r="D176" s="17">
        <v>116.25</v>
      </c>
      <c r="E176" s="17">
        <v>114.400002</v>
      </c>
      <c r="F176" s="17">
        <v>115.550003</v>
      </c>
      <c r="G176" s="17">
        <v>109.71262400000001</v>
      </c>
      <c r="K176" s="17">
        <v>109.807571</v>
      </c>
      <c r="L176" s="17">
        <f t="shared" si="5"/>
        <v>2.1412237538037827E-2</v>
      </c>
      <c r="M176" s="17">
        <f t="shared" si="4"/>
        <v>-0.22297465076847123</v>
      </c>
    </row>
    <row r="177" spans="2:13" x14ac:dyDescent="0.3">
      <c r="B177" s="15">
        <v>44435</v>
      </c>
      <c r="C177" s="17">
        <v>115.5</v>
      </c>
      <c r="D177" s="17">
        <v>117</v>
      </c>
      <c r="E177" s="17">
        <v>114.949997</v>
      </c>
      <c r="F177" s="17">
        <v>116.650002</v>
      </c>
      <c r="G177" s="17">
        <v>110.757057</v>
      </c>
      <c r="K177" s="17">
        <v>109.71262400000001</v>
      </c>
      <c r="L177" s="17">
        <f t="shared" si="5"/>
        <v>-8.6504119514556083E-4</v>
      </c>
      <c r="M177" s="17">
        <f t="shared" si="4"/>
        <v>-0.22761633527047501</v>
      </c>
    </row>
    <row r="178" spans="2:13" x14ac:dyDescent="0.3">
      <c r="B178" s="15">
        <v>44438</v>
      </c>
      <c r="C178" s="17">
        <v>116.75</v>
      </c>
      <c r="D178" s="17">
        <v>120.400002</v>
      </c>
      <c r="E178" s="17">
        <v>116.75</v>
      </c>
      <c r="F178" s="17">
        <v>120.150002</v>
      </c>
      <c r="G178" s="17">
        <v>114.08023799999999</v>
      </c>
      <c r="K178" s="17">
        <v>110.757057</v>
      </c>
      <c r="L178" s="17">
        <f t="shared" si="5"/>
        <v>9.4746888411735355E-3</v>
      </c>
      <c r="M178" s="17">
        <f t="shared" si="4"/>
        <v>-0.17655702355465697</v>
      </c>
    </row>
    <row r="179" spans="2:13" x14ac:dyDescent="0.3">
      <c r="B179" s="15">
        <v>44439</v>
      </c>
      <c r="C179" s="17">
        <v>120</v>
      </c>
      <c r="D179" s="17">
        <v>121</v>
      </c>
      <c r="E179" s="17">
        <v>119.050003</v>
      </c>
      <c r="F179" s="17">
        <v>120.550003</v>
      </c>
      <c r="G179" s="17">
        <v>114.460037</v>
      </c>
      <c r="K179" s="17">
        <v>114.08023799999999</v>
      </c>
      <c r="L179" s="17">
        <f t="shared" si="5"/>
        <v>2.9562915933569155E-2</v>
      </c>
      <c r="M179" s="17">
        <f t="shared" si="4"/>
        <v>-1.409630604852318E-2</v>
      </c>
    </row>
    <row r="180" spans="2:13" x14ac:dyDescent="0.3">
      <c r="B180" s="15">
        <v>44440</v>
      </c>
      <c r="C180" s="17">
        <v>121.800003</v>
      </c>
      <c r="D180" s="17">
        <v>122.25</v>
      </c>
      <c r="E180" s="17">
        <v>119.400002</v>
      </c>
      <c r="F180" s="17">
        <v>119.699997</v>
      </c>
      <c r="G180" s="17">
        <v>113.652969</v>
      </c>
      <c r="K180" s="17">
        <v>114.460037</v>
      </c>
      <c r="L180" s="17">
        <f t="shared" si="5"/>
        <v>3.323697318868034E-3</v>
      </c>
      <c r="M180" s="17">
        <f t="shared" si="4"/>
        <v>4.470969717711994E-3</v>
      </c>
    </row>
    <row r="181" spans="2:13" x14ac:dyDescent="0.3">
      <c r="B181" s="15">
        <v>44441</v>
      </c>
      <c r="C181" s="17">
        <v>118.900002</v>
      </c>
      <c r="D181" s="17">
        <v>120.150002</v>
      </c>
      <c r="E181" s="17">
        <v>118</v>
      </c>
      <c r="F181" s="17">
        <v>118.650002</v>
      </c>
      <c r="G181" s="17">
        <v>112.656021</v>
      </c>
      <c r="K181" s="17">
        <v>113.652969</v>
      </c>
      <c r="L181" s="17">
        <f t="shared" si="5"/>
        <v>-7.0760662155000854E-3</v>
      </c>
      <c r="M181" s="17">
        <f t="shared" si="4"/>
        <v>-3.4984252960872438E-2</v>
      </c>
    </row>
    <row r="182" spans="2:13" x14ac:dyDescent="0.3">
      <c r="B182" s="15">
        <v>44442</v>
      </c>
      <c r="C182" s="17">
        <v>119.949997</v>
      </c>
      <c r="D182" s="17">
        <v>123.5</v>
      </c>
      <c r="E182" s="17">
        <v>118.800003</v>
      </c>
      <c r="F182" s="17">
        <v>123.099998</v>
      </c>
      <c r="G182" s="17">
        <v>116.88121</v>
      </c>
      <c r="K182" s="17">
        <v>112.656021</v>
      </c>
      <c r="L182" s="17">
        <f t="shared" si="5"/>
        <v>-8.8105598374963075E-3</v>
      </c>
      <c r="M182" s="17">
        <f t="shared" si="4"/>
        <v>-8.3722160223915293E-2</v>
      </c>
    </row>
    <row r="183" spans="2:13" x14ac:dyDescent="0.3">
      <c r="B183" s="15">
        <v>44445</v>
      </c>
      <c r="C183" s="17">
        <v>123.800003</v>
      </c>
      <c r="D183" s="17">
        <v>124.349998</v>
      </c>
      <c r="E183" s="17">
        <v>121.150002</v>
      </c>
      <c r="F183" s="17">
        <v>121.650002</v>
      </c>
      <c r="G183" s="17">
        <v>115.504463</v>
      </c>
      <c r="K183" s="17">
        <v>116.88121</v>
      </c>
      <c r="L183" s="17">
        <f t="shared" si="5"/>
        <v>3.6819005702205435E-2</v>
      </c>
      <c r="M183" s="17">
        <f t="shared" si="4"/>
        <v>0.12283512225303247</v>
      </c>
    </row>
    <row r="184" spans="2:13" x14ac:dyDescent="0.3">
      <c r="B184" s="15">
        <v>44446</v>
      </c>
      <c r="C184" s="17">
        <v>122.5</v>
      </c>
      <c r="D184" s="17">
        <v>122.75</v>
      </c>
      <c r="E184" s="17">
        <v>119.550003</v>
      </c>
      <c r="F184" s="17">
        <v>119.949997</v>
      </c>
      <c r="G184" s="17">
        <v>113.890343</v>
      </c>
      <c r="K184" s="17">
        <v>115.504463</v>
      </c>
      <c r="L184" s="17">
        <f t="shared" si="5"/>
        <v>-1.1848949979189482E-2</v>
      </c>
      <c r="M184" s="17">
        <f t="shared" si="4"/>
        <v>5.552993922375514E-2</v>
      </c>
    </row>
    <row r="185" spans="2:13" x14ac:dyDescent="0.3">
      <c r="B185" s="15">
        <v>44447</v>
      </c>
      <c r="C185" s="17">
        <v>119</v>
      </c>
      <c r="D185" s="17">
        <v>119.5</v>
      </c>
      <c r="E185" s="17">
        <v>117.5</v>
      </c>
      <c r="F185" s="17">
        <v>118.949997</v>
      </c>
      <c r="G185" s="17">
        <v>114.71004499999999</v>
      </c>
      <c r="K185" s="17">
        <v>113.890343</v>
      </c>
      <c r="L185" s="17">
        <f t="shared" si="5"/>
        <v>-1.4073087948297041E-2</v>
      </c>
      <c r="M185" s="17">
        <f t="shared" si="4"/>
        <v>-2.3379723939642019E-2</v>
      </c>
    </row>
    <row r="186" spans="2:13" x14ac:dyDescent="0.3">
      <c r="B186" s="15">
        <v>44448</v>
      </c>
      <c r="C186" s="17">
        <v>119.099998</v>
      </c>
      <c r="D186" s="17">
        <v>123.800003</v>
      </c>
      <c r="E186" s="17">
        <v>118.199997</v>
      </c>
      <c r="F186" s="17">
        <v>122.150002</v>
      </c>
      <c r="G186" s="17">
        <v>117.795982</v>
      </c>
      <c r="K186" s="17">
        <v>114.71004499999999</v>
      </c>
      <c r="L186" s="17">
        <f t="shared" si="5"/>
        <v>7.1715146270498195E-3</v>
      </c>
      <c r="M186" s="17">
        <f t="shared" si="4"/>
        <v>1.6693138495841333E-2</v>
      </c>
    </row>
    <row r="187" spans="2:13" x14ac:dyDescent="0.3">
      <c r="B187" s="15">
        <v>44452</v>
      </c>
      <c r="C187" s="17">
        <v>122.199997</v>
      </c>
      <c r="D187" s="17">
        <v>123.400002</v>
      </c>
      <c r="E187" s="17">
        <v>121.099998</v>
      </c>
      <c r="F187" s="17">
        <v>123.050003</v>
      </c>
      <c r="G187" s="17">
        <v>118.66391</v>
      </c>
      <c r="K187" s="17">
        <v>117.795982</v>
      </c>
      <c r="L187" s="17">
        <f t="shared" si="5"/>
        <v>2.6546565390319906E-2</v>
      </c>
      <c r="M187" s="17">
        <f t="shared" si="4"/>
        <v>0.16755568230513956</v>
      </c>
    </row>
    <row r="188" spans="2:13" x14ac:dyDescent="0.3">
      <c r="B188" s="15">
        <v>44453</v>
      </c>
      <c r="C188" s="17">
        <v>123.300003</v>
      </c>
      <c r="D188" s="17">
        <v>125.400002</v>
      </c>
      <c r="E188" s="17">
        <v>122.800003</v>
      </c>
      <c r="F188" s="17">
        <v>123.949997</v>
      </c>
      <c r="G188" s="17">
        <v>119.53182200000001</v>
      </c>
      <c r="K188" s="17">
        <v>118.66391</v>
      </c>
      <c r="L188" s="17">
        <f t="shared" si="5"/>
        <v>7.3410495999845591E-3</v>
      </c>
      <c r="M188" s="17">
        <f t="shared" si="4"/>
        <v>0.20998617454244625</v>
      </c>
    </row>
    <row r="189" spans="2:13" x14ac:dyDescent="0.3">
      <c r="B189" s="15">
        <v>44454</v>
      </c>
      <c r="C189" s="17">
        <v>124.25</v>
      </c>
      <c r="D189" s="17">
        <v>130.699997</v>
      </c>
      <c r="E189" s="17">
        <v>124.25</v>
      </c>
      <c r="F189" s="17">
        <v>128.449997</v>
      </c>
      <c r="G189" s="17">
        <v>123.871422</v>
      </c>
      <c r="K189" s="17">
        <v>119.53182200000001</v>
      </c>
      <c r="L189" s="17">
        <f t="shared" si="5"/>
        <v>7.2874172319234614E-3</v>
      </c>
      <c r="M189" s="17">
        <f t="shared" si="4"/>
        <v>0.25241588458598124</v>
      </c>
    </row>
    <row r="190" spans="2:13" x14ac:dyDescent="0.3">
      <c r="B190" s="15">
        <v>44455</v>
      </c>
      <c r="C190" s="17">
        <v>129.64999399999999</v>
      </c>
      <c r="D190" s="17">
        <v>131.25</v>
      </c>
      <c r="E190" s="17">
        <v>127.400002</v>
      </c>
      <c r="F190" s="17">
        <v>128.699997</v>
      </c>
      <c r="G190" s="17">
        <v>124.112511</v>
      </c>
      <c r="K190" s="17">
        <v>123.871422</v>
      </c>
      <c r="L190" s="17">
        <f t="shared" si="5"/>
        <v>3.5661479468465054E-2</v>
      </c>
      <c r="M190" s="17">
        <f t="shared" si="4"/>
        <v>0.46456639028808366</v>
      </c>
    </row>
    <row r="191" spans="2:13" x14ac:dyDescent="0.3">
      <c r="B191" s="15">
        <v>44456</v>
      </c>
      <c r="C191" s="17">
        <v>128.699997</v>
      </c>
      <c r="D191" s="17">
        <v>129.699997</v>
      </c>
      <c r="E191" s="17">
        <v>124.75</v>
      </c>
      <c r="F191" s="17">
        <v>127.75</v>
      </c>
      <c r="G191" s="17">
        <v>123.19637299999999</v>
      </c>
      <c r="K191" s="17">
        <v>124.112511</v>
      </c>
      <c r="L191" s="17">
        <f t="shared" si="5"/>
        <v>1.9443927115742052E-3</v>
      </c>
      <c r="M191" s="17">
        <f t="shared" si="4"/>
        <v>0.47635253492565732</v>
      </c>
    </row>
    <row r="192" spans="2:13" x14ac:dyDescent="0.3">
      <c r="B192" s="15">
        <v>44459</v>
      </c>
      <c r="C192" s="17">
        <v>125.050003</v>
      </c>
      <c r="D192" s="17">
        <v>129.39999399999999</v>
      </c>
      <c r="E192" s="17">
        <v>125.050003</v>
      </c>
      <c r="F192" s="17">
        <v>128.5</v>
      </c>
      <c r="G192" s="17">
        <v>123.91964</v>
      </c>
      <c r="K192" s="17">
        <v>123.19637299999999</v>
      </c>
      <c r="L192" s="17">
        <f t="shared" si="5"/>
        <v>-7.4088902579853306E-3</v>
      </c>
      <c r="M192" s="17">
        <f t="shared" si="4"/>
        <v>0.43156519508029972</v>
      </c>
    </row>
    <row r="193" spans="2:13" x14ac:dyDescent="0.3">
      <c r="B193" s="15">
        <v>44460</v>
      </c>
      <c r="C193" s="17">
        <v>129.60000600000001</v>
      </c>
      <c r="D193" s="17">
        <v>136</v>
      </c>
      <c r="E193" s="17">
        <v>129.10000600000001</v>
      </c>
      <c r="F193" s="17">
        <v>135.199997</v>
      </c>
      <c r="G193" s="17">
        <v>130.38081399999999</v>
      </c>
      <c r="K193" s="17">
        <v>123.91964</v>
      </c>
      <c r="L193" s="17">
        <f t="shared" si="5"/>
        <v>5.8536802733378463E-3</v>
      </c>
      <c r="M193" s="17">
        <f t="shared" si="4"/>
        <v>0.46692362899302081</v>
      </c>
    </row>
    <row r="194" spans="2:13" x14ac:dyDescent="0.3">
      <c r="B194" s="15">
        <v>44461</v>
      </c>
      <c r="C194" s="17">
        <v>134.5</v>
      </c>
      <c r="D194" s="17">
        <v>135.25</v>
      </c>
      <c r="E194" s="17">
        <v>132.449997</v>
      </c>
      <c r="F194" s="17">
        <v>133.64999399999999</v>
      </c>
      <c r="G194" s="17">
        <v>128.88606300000001</v>
      </c>
      <c r="K194" s="17">
        <v>130.38081399999999</v>
      </c>
      <c r="L194" s="17">
        <f t="shared" si="5"/>
        <v>5.0826215761423141E-2</v>
      </c>
      <c r="M194" s="17">
        <f t="shared" si="4"/>
        <v>0.78279175774435183</v>
      </c>
    </row>
    <row r="195" spans="2:13" x14ac:dyDescent="0.3">
      <c r="B195" s="15">
        <v>44462</v>
      </c>
      <c r="C195" s="17">
        <v>134.800003</v>
      </c>
      <c r="D195" s="17">
        <v>138.35000600000001</v>
      </c>
      <c r="E195" s="17">
        <v>134.39999399999999</v>
      </c>
      <c r="F195" s="17">
        <v>137.75</v>
      </c>
      <c r="G195" s="17">
        <v>132.83992000000001</v>
      </c>
      <c r="K195" s="17">
        <v>128.88606300000001</v>
      </c>
      <c r="L195" s="17">
        <f t="shared" si="5"/>
        <v>-1.1530725241917223E-2</v>
      </c>
      <c r="M195" s="17">
        <f t="shared" si="4"/>
        <v>0.70971770010108526</v>
      </c>
    </row>
    <row r="196" spans="2:13" x14ac:dyDescent="0.3">
      <c r="B196" s="15">
        <v>44463</v>
      </c>
      <c r="C196" s="17">
        <v>138.89999399999999</v>
      </c>
      <c r="D196" s="17">
        <v>139.89999399999999</v>
      </c>
      <c r="E196" s="17">
        <v>134.5</v>
      </c>
      <c r="F196" s="17">
        <v>136.10000600000001</v>
      </c>
      <c r="G196" s="17">
        <v>131.248749</v>
      </c>
      <c r="K196" s="17">
        <v>132.83992000000001</v>
      </c>
      <c r="L196" s="17">
        <f t="shared" si="5"/>
        <v>3.0216012756285378E-2</v>
      </c>
      <c r="M196" s="17">
        <f t="shared" ref="M196:M249" si="6">STANDARDIZE(K196,AVERAGE(ONGC_Adj_Close),_xlfn.STDEV.S(ONGC_Adj_Close))</f>
        <v>0.90301034505080391</v>
      </c>
    </row>
    <row r="197" spans="2:13" x14ac:dyDescent="0.3">
      <c r="B197" s="15">
        <v>44466</v>
      </c>
      <c r="C197" s="17">
        <v>138.050003</v>
      </c>
      <c r="D197" s="17">
        <v>140.75</v>
      </c>
      <c r="E197" s="17">
        <v>137.5</v>
      </c>
      <c r="F197" s="17">
        <v>140</v>
      </c>
      <c r="G197" s="17">
        <v>135.00971999999999</v>
      </c>
      <c r="K197" s="17">
        <v>131.248749</v>
      </c>
      <c r="L197" s="17">
        <f t="shared" si="5"/>
        <v>-1.2050424282382675E-2</v>
      </c>
      <c r="M197" s="17">
        <f t="shared" si="6"/>
        <v>0.82522259219143412</v>
      </c>
    </row>
    <row r="198" spans="2:13" x14ac:dyDescent="0.3">
      <c r="B198" s="15">
        <v>44467</v>
      </c>
      <c r="C198" s="17">
        <v>141.800003</v>
      </c>
      <c r="D198" s="17">
        <v>143.60000600000001</v>
      </c>
      <c r="E198" s="17">
        <v>141</v>
      </c>
      <c r="F198" s="17">
        <v>142.199997</v>
      </c>
      <c r="G198" s="17">
        <v>137.13130200000001</v>
      </c>
      <c r="K198" s="17">
        <v>135.00971999999999</v>
      </c>
      <c r="L198" s="17">
        <f t="shared" ref="L198:L249" si="7">LN(K198/K197)</f>
        <v>2.8252405848816373E-2</v>
      </c>
      <c r="M198" s="17">
        <f t="shared" si="6"/>
        <v>1.0090855979018545</v>
      </c>
    </row>
    <row r="199" spans="2:13" x14ac:dyDescent="0.3">
      <c r="B199" s="15">
        <v>44468</v>
      </c>
      <c r="C199" s="17">
        <v>140.85000600000001</v>
      </c>
      <c r="D199" s="17">
        <v>148.800003</v>
      </c>
      <c r="E199" s="17">
        <v>139.35000600000001</v>
      </c>
      <c r="F199" s="17">
        <v>144.75</v>
      </c>
      <c r="G199" s="17">
        <v>139.590408</v>
      </c>
      <c r="K199" s="17">
        <v>137.13130200000001</v>
      </c>
      <c r="L199" s="17">
        <f t="shared" si="7"/>
        <v>1.5592099760257661E-2</v>
      </c>
      <c r="M199" s="17">
        <f t="shared" si="6"/>
        <v>1.1128036120479698</v>
      </c>
    </row>
    <row r="200" spans="2:13" x14ac:dyDescent="0.3">
      <c r="B200" s="15">
        <v>44469</v>
      </c>
      <c r="C200" s="17">
        <v>144.75</v>
      </c>
      <c r="D200" s="17">
        <v>146.050003</v>
      </c>
      <c r="E200" s="17">
        <v>141.35000600000001</v>
      </c>
      <c r="F200" s="17">
        <v>144.5</v>
      </c>
      <c r="G200" s="17">
        <v>139.34931900000001</v>
      </c>
      <c r="K200" s="17">
        <v>139.590408</v>
      </c>
      <c r="L200" s="17">
        <f t="shared" si="7"/>
        <v>1.7773601759059822E-2</v>
      </c>
      <c r="M200" s="17">
        <f t="shared" si="6"/>
        <v>1.2330221993544206</v>
      </c>
    </row>
    <row r="201" spans="2:13" x14ac:dyDescent="0.3">
      <c r="B201" s="15">
        <v>44470</v>
      </c>
      <c r="C201" s="17">
        <v>145.199997</v>
      </c>
      <c r="D201" s="17">
        <v>149.64999399999999</v>
      </c>
      <c r="E201" s="17">
        <v>144.10000600000001</v>
      </c>
      <c r="F201" s="17">
        <v>146.25</v>
      </c>
      <c r="G201" s="17">
        <v>141.03694200000001</v>
      </c>
      <c r="K201" s="17">
        <v>139.34931900000001</v>
      </c>
      <c r="L201" s="17">
        <f t="shared" si="7"/>
        <v>-1.7286104250975674E-3</v>
      </c>
      <c r="M201" s="17">
        <f t="shared" si="6"/>
        <v>1.2212360547168477</v>
      </c>
    </row>
    <row r="202" spans="2:13" x14ac:dyDescent="0.3">
      <c r="B202" s="15">
        <v>44473</v>
      </c>
      <c r="C202" s="17">
        <v>147.800003</v>
      </c>
      <c r="D202" s="17">
        <v>148.5</v>
      </c>
      <c r="E202" s="17">
        <v>147</v>
      </c>
      <c r="F202" s="17">
        <v>147.60000600000001</v>
      </c>
      <c r="G202" s="17">
        <v>142.33883700000001</v>
      </c>
      <c r="K202" s="17">
        <v>141.03694200000001</v>
      </c>
      <c r="L202" s="17">
        <f t="shared" si="7"/>
        <v>1.2037989121388339E-2</v>
      </c>
      <c r="M202" s="17">
        <f t="shared" si="6"/>
        <v>1.3037390671798628</v>
      </c>
    </row>
    <row r="203" spans="2:13" x14ac:dyDescent="0.3">
      <c r="B203" s="15">
        <v>44474</v>
      </c>
      <c r="C203" s="17">
        <v>150</v>
      </c>
      <c r="D203" s="17">
        <v>164.60000600000001</v>
      </c>
      <c r="E203" s="17">
        <v>149</v>
      </c>
      <c r="F203" s="17">
        <v>163.64999399999999</v>
      </c>
      <c r="G203" s="17">
        <v>157.816711</v>
      </c>
      <c r="K203" s="17">
        <v>142.33883700000001</v>
      </c>
      <c r="L203" s="17">
        <f t="shared" si="7"/>
        <v>9.1885351980932652E-3</v>
      </c>
      <c r="M203" s="17">
        <f t="shared" si="6"/>
        <v>1.3673849521971546</v>
      </c>
    </row>
    <row r="204" spans="2:13" x14ac:dyDescent="0.3">
      <c r="B204" s="15">
        <v>44475</v>
      </c>
      <c r="C204" s="17">
        <v>166</v>
      </c>
      <c r="D204" s="17">
        <v>172.75</v>
      </c>
      <c r="E204" s="17">
        <v>165.800003</v>
      </c>
      <c r="F204" s="17">
        <v>168.10000600000001</v>
      </c>
      <c r="G204" s="17">
        <v>162.10810900000001</v>
      </c>
      <c r="K204" s="17">
        <v>157.816711</v>
      </c>
      <c r="L204" s="17">
        <f t="shared" si="7"/>
        <v>0.10322391141778009</v>
      </c>
      <c r="M204" s="17">
        <f t="shared" si="6"/>
        <v>2.1240534922223708</v>
      </c>
    </row>
    <row r="205" spans="2:13" x14ac:dyDescent="0.3">
      <c r="B205" s="15">
        <v>44476</v>
      </c>
      <c r="C205" s="17">
        <v>170.14999399999999</v>
      </c>
      <c r="D205" s="17">
        <v>170.14999399999999</v>
      </c>
      <c r="E205" s="17">
        <v>159.5</v>
      </c>
      <c r="F205" s="17">
        <v>160.39999399999999</v>
      </c>
      <c r="G205" s="17">
        <v>154.68255600000001</v>
      </c>
      <c r="K205" s="17">
        <v>162.10810900000001</v>
      </c>
      <c r="L205" s="17">
        <f t="shared" si="7"/>
        <v>2.6829149488528471E-2</v>
      </c>
      <c r="M205" s="17">
        <f t="shared" si="6"/>
        <v>2.3338475414133089</v>
      </c>
    </row>
    <row r="206" spans="2:13" x14ac:dyDescent="0.3">
      <c r="B206" s="15">
        <v>44477</v>
      </c>
      <c r="C206" s="17">
        <v>163.89999399999999</v>
      </c>
      <c r="D206" s="17">
        <v>166.60000600000001</v>
      </c>
      <c r="E206" s="17">
        <v>160.5</v>
      </c>
      <c r="F206" s="17">
        <v>160.949997</v>
      </c>
      <c r="G206" s="17">
        <v>155.21296699999999</v>
      </c>
      <c r="K206" s="17">
        <v>154.68255600000001</v>
      </c>
      <c r="L206" s="17">
        <f t="shared" si="7"/>
        <v>-4.6888461126446131E-2</v>
      </c>
      <c r="M206" s="17">
        <f t="shared" si="6"/>
        <v>1.9708337097081359</v>
      </c>
    </row>
    <row r="207" spans="2:13" x14ac:dyDescent="0.3">
      <c r="B207" s="15">
        <v>44480</v>
      </c>
      <c r="C207" s="17">
        <v>163.75</v>
      </c>
      <c r="D207" s="17">
        <v>166.199997</v>
      </c>
      <c r="E207" s="17">
        <v>162.699997</v>
      </c>
      <c r="F207" s="17">
        <v>165</v>
      </c>
      <c r="G207" s="17">
        <v>159.118607</v>
      </c>
      <c r="K207" s="17">
        <v>155.21296699999999</v>
      </c>
      <c r="L207" s="17">
        <f t="shared" si="7"/>
        <v>3.423163476603991E-3</v>
      </c>
      <c r="M207" s="17">
        <f t="shared" si="6"/>
        <v>1.9967639709948801</v>
      </c>
    </row>
    <row r="208" spans="2:13" x14ac:dyDescent="0.3">
      <c r="B208" s="15">
        <v>44481</v>
      </c>
      <c r="C208" s="17">
        <v>165.10000600000001</v>
      </c>
      <c r="D208" s="17">
        <v>165.85000600000001</v>
      </c>
      <c r="E208" s="17">
        <v>162.75</v>
      </c>
      <c r="F208" s="17">
        <v>163.550003</v>
      </c>
      <c r="G208" s="17">
        <v>157.720291</v>
      </c>
      <c r="K208" s="17">
        <v>159.118607</v>
      </c>
      <c r="L208" s="17">
        <f t="shared" si="7"/>
        <v>2.4851725591479232E-2</v>
      </c>
      <c r="M208" s="17">
        <f t="shared" si="6"/>
        <v>2.1876994261267733</v>
      </c>
    </row>
    <row r="209" spans="2:13" x14ac:dyDescent="0.3">
      <c r="B209" s="15">
        <v>44482</v>
      </c>
      <c r="C209" s="17">
        <v>163.64999399999999</v>
      </c>
      <c r="D209" s="17">
        <v>163.800003</v>
      </c>
      <c r="E209" s="17">
        <v>159.699997</v>
      </c>
      <c r="F209" s="17">
        <v>160</v>
      </c>
      <c r="G209" s="17">
        <v>154.296829</v>
      </c>
      <c r="K209" s="17">
        <v>157.720291</v>
      </c>
      <c r="L209" s="17">
        <f t="shared" si="7"/>
        <v>-8.8267260586304894E-3</v>
      </c>
      <c r="M209" s="17">
        <f t="shared" si="6"/>
        <v>2.1193397970062686</v>
      </c>
    </row>
    <row r="210" spans="2:13" x14ac:dyDescent="0.3">
      <c r="B210" s="15">
        <v>44483</v>
      </c>
      <c r="C210" s="17">
        <v>161</v>
      </c>
      <c r="D210" s="17">
        <v>161.75</v>
      </c>
      <c r="E210" s="17">
        <v>158.64999399999999</v>
      </c>
      <c r="F210" s="17">
        <v>159.050003</v>
      </c>
      <c r="G210" s="17">
        <v>153.38069200000001</v>
      </c>
      <c r="K210" s="17">
        <v>154.296829</v>
      </c>
      <c r="L210" s="17">
        <f t="shared" si="7"/>
        <v>-2.1944945766546597E-2</v>
      </c>
      <c r="M210" s="17">
        <f t="shared" si="6"/>
        <v>1.9519766311495232</v>
      </c>
    </row>
    <row r="211" spans="2:13" x14ac:dyDescent="0.3">
      <c r="B211" s="15">
        <v>44487</v>
      </c>
      <c r="C211" s="17">
        <v>163.75</v>
      </c>
      <c r="D211" s="17">
        <v>165.5</v>
      </c>
      <c r="E211" s="17">
        <v>161.199997</v>
      </c>
      <c r="F211" s="17">
        <v>162.10000600000001</v>
      </c>
      <c r="G211" s="17">
        <v>156.32197600000001</v>
      </c>
      <c r="K211" s="17">
        <v>153.38069200000001</v>
      </c>
      <c r="L211" s="17">
        <f t="shared" si="7"/>
        <v>-5.9551942861271181E-3</v>
      </c>
      <c r="M211" s="17">
        <f t="shared" si="6"/>
        <v>1.9071893401912769</v>
      </c>
    </row>
    <row r="212" spans="2:13" x14ac:dyDescent="0.3">
      <c r="B212" s="15">
        <v>44488</v>
      </c>
      <c r="C212" s="17">
        <v>163.5</v>
      </c>
      <c r="D212" s="17">
        <v>163.5</v>
      </c>
      <c r="E212" s="17">
        <v>158</v>
      </c>
      <c r="F212" s="17">
        <v>158.60000600000001</v>
      </c>
      <c r="G212" s="17">
        <v>152.946732</v>
      </c>
      <c r="K212" s="17">
        <v>156.32197600000001</v>
      </c>
      <c r="L212" s="17">
        <f t="shared" si="7"/>
        <v>1.8994814954632167E-2</v>
      </c>
      <c r="M212" s="17">
        <f t="shared" si="6"/>
        <v>2.0509802167728752</v>
      </c>
    </row>
    <row r="213" spans="2:13" x14ac:dyDescent="0.3">
      <c r="B213" s="15">
        <v>44489</v>
      </c>
      <c r="C213" s="17">
        <v>159.25</v>
      </c>
      <c r="D213" s="17">
        <v>159.35000600000001</v>
      </c>
      <c r="E213" s="17">
        <v>153.64999399999999</v>
      </c>
      <c r="F213" s="17">
        <v>154.89999399999999</v>
      </c>
      <c r="G213" s="17">
        <v>149.37861599999999</v>
      </c>
      <c r="K213" s="17">
        <v>152.946732</v>
      </c>
      <c r="L213" s="17">
        <f t="shared" si="7"/>
        <v>-2.1828125042509947E-2</v>
      </c>
      <c r="M213" s="17">
        <f t="shared" si="6"/>
        <v>1.8859742896210661</v>
      </c>
    </row>
    <row r="214" spans="2:13" x14ac:dyDescent="0.3">
      <c r="B214" s="15">
        <v>44490</v>
      </c>
      <c r="C214" s="17">
        <v>157.60000600000001</v>
      </c>
      <c r="D214" s="17">
        <v>160.300003</v>
      </c>
      <c r="E214" s="17">
        <v>154.550003</v>
      </c>
      <c r="F214" s="17">
        <v>155</v>
      </c>
      <c r="G214" s="17">
        <v>149.47505200000001</v>
      </c>
      <c r="K214" s="17">
        <v>149.37861599999999</v>
      </c>
      <c r="L214" s="17">
        <f t="shared" si="7"/>
        <v>-2.3605573984860854E-2</v>
      </c>
      <c r="M214" s="17">
        <f t="shared" si="6"/>
        <v>1.7115394076495098</v>
      </c>
    </row>
    <row r="215" spans="2:13" x14ac:dyDescent="0.3">
      <c r="B215" s="15">
        <v>44491</v>
      </c>
      <c r="C215" s="17">
        <v>157</v>
      </c>
      <c r="D215" s="17">
        <v>158.35000600000001</v>
      </c>
      <c r="E215" s="17">
        <v>154.5</v>
      </c>
      <c r="F215" s="17">
        <v>157.050003</v>
      </c>
      <c r="G215" s="17">
        <v>151.45198099999999</v>
      </c>
      <c r="K215" s="17">
        <v>149.47505200000001</v>
      </c>
      <c r="L215" s="17">
        <f t="shared" si="7"/>
        <v>6.453727270108484E-4</v>
      </c>
      <c r="M215" s="17">
        <f t="shared" si="6"/>
        <v>1.716253885059384</v>
      </c>
    </row>
    <row r="216" spans="2:13" x14ac:dyDescent="0.3">
      <c r="B216" s="15">
        <v>44494</v>
      </c>
      <c r="C216" s="17">
        <v>159</v>
      </c>
      <c r="D216" s="17">
        <v>162.949997</v>
      </c>
      <c r="E216" s="17">
        <v>158.89999399999999</v>
      </c>
      <c r="F216" s="17">
        <v>161.39999399999999</v>
      </c>
      <c r="G216" s="17">
        <v>155.64691199999999</v>
      </c>
      <c r="K216" s="17">
        <v>151.45198099999999</v>
      </c>
      <c r="L216" s="17">
        <f t="shared" si="7"/>
        <v>1.3139114961028178E-2</v>
      </c>
      <c r="M216" s="17">
        <f t="shared" si="6"/>
        <v>1.812900231977798</v>
      </c>
    </row>
    <row r="217" spans="2:13" x14ac:dyDescent="0.3">
      <c r="B217" s="15">
        <v>44495</v>
      </c>
      <c r="C217" s="17">
        <v>163.550003</v>
      </c>
      <c r="D217" s="17">
        <v>163.949997</v>
      </c>
      <c r="E217" s="17">
        <v>160.300003</v>
      </c>
      <c r="F217" s="17">
        <v>163.10000600000001</v>
      </c>
      <c r="G217" s="17">
        <v>157.28633099999999</v>
      </c>
      <c r="K217" s="17">
        <v>155.64691199999999</v>
      </c>
      <c r="L217" s="17">
        <f t="shared" si="7"/>
        <v>2.7321439695385009E-2</v>
      </c>
      <c r="M217" s="17">
        <f t="shared" si="6"/>
        <v>2.0179782882584294</v>
      </c>
    </row>
    <row r="218" spans="2:13" x14ac:dyDescent="0.3">
      <c r="B218" s="15">
        <v>44496</v>
      </c>
      <c r="C218" s="17">
        <v>163.10000600000001</v>
      </c>
      <c r="D218" s="17">
        <v>163.60000600000001</v>
      </c>
      <c r="E218" s="17">
        <v>157</v>
      </c>
      <c r="F218" s="17">
        <v>157.89999399999999</v>
      </c>
      <c r="G218" s="17">
        <v>152.271683</v>
      </c>
      <c r="K218" s="17">
        <v>157.28633099999999</v>
      </c>
      <c r="L218" s="17">
        <f t="shared" si="7"/>
        <v>1.0477851333023763E-2</v>
      </c>
      <c r="M218" s="17">
        <f t="shared" si="6"/>
        <v>2.0981247464360577</v>
      </c>
    </row>
    <row r="219" spans="2:13" x14ac:dyDescent="0.3">
      <c r="B219" s="15">
        <v>44497</v>
      </c>
      <c r="C219" s="17">
        <v>150</v>
      </c>
      <c r="D219" s="17">
        <v>156.85000600000001</v>
      </c>
      <c r="E219" s="17">
        <v>148.699997</v>
      </c>
      <c r="F219" s="17">
        <v>150.199997</v>
      </c>
      <c r="G219" s="17">
        <v>144.846146</v>
      </c>
      <c r="K219" s="17">
        <v>152.271683</v>
      </c>
      <c r="L219" s="17">
        <f t="shared" si="7"/>
        <v>-3.2401595113773052E-2</v>
      </c>
      <c r="M219" s="17">
        <f t="shared" si="6"/>
        <v>1.8529730944132821</v>
      </c>
    </row>
    <row r="220" spans="2:13" x14ac:dyDescent="0.3">
      <c r="B220" s="15">
        <v>44498</v>
      </c>
      <c r="C220" s="17">
        <v>149.89999399999999</v>
      </c>
      <c r="D220" s="17">
        <v>151.85000600000001</v>
      </c>
      <c r="E220" s="17">
        <v>146</v>
      </c>
      <c r="F220" s="17">
        <v>149.050003</v>
      </c>
      <c r="G220" s="17">
        <v>143.73713699999999</v>
      </c>
      <c r="K220" s="17">
        <v>144.846146</v>
      </c>
      <c r="L220" s="17">
        <f t="shared" si="7"/>
        <v>-4.9994196500098141E-2</v>
      </c>
      <c r="M220" s="17">
        <f t="shared" si="6"/>
        <v>1.4899600449018815</v>
      </c>
    </row>
    <row r="221" spans="2:13" x14ac:dyDescent="0.3">
      <c r="B221" s="15">
        <v>44501</v>
      </c>
      <c r="C221" s="17">
        <v>150</v>
      </c>
      <c r="D221" s="17">
        <v>153.60000600000001</v>
      </c>
      <c r="E221" s="17">
        <v>148.39999399999999</v>
      </c>
      <c r="F221" s="17">
        <v>153.14999399999999</v>
      </c>
      <c r="G221" s="17">
        <v>147.69099399999999</v>
      </c>
      <c r="K221" s="17">
        <v>143.73713699999999</v>
      </c>
      <c r="L221" s="17">
        <f t="shared" si="7"/>
        <v>-7.6859230921351293E-3</v>
      </c>
      <c r="M221" s="17">
        <f t="shared" si="6"/>
        <v>1.4357437991238866</v>
      </c>
    </row>
    <row r="222" spans="2:13" x14ac:dyDescent="0.3">
      <c r="B222" s="15">
        <v>44502</v>
      </c>
      <c r="C222" s="17">
        <v>153.949997</v>
      </c>
      <c r="D222" s="17">
        <v>154.800003</v>
      </c>
      <c r="E222" s="17">
        <v>151.35000600000001</v>
      </c>
      <c r="F222" s="17">
        <v>152.949997</v>
      </c>
      <c r="G222" s="17">
        <v>147.49812299999999</v>
      </c>
      <c r="K222" s="17">
        <v>147.69099399999999</v>
      </c>
      <c r="L222" s="17">
        <f t="shared" si="7"/>
        <v>2.7136018794465144E-2</v>
      </c>
      <c r="M222" s="17">
        <f t="shared" si="6"/>
        <v>1.6290364440736051</v>
      </c>
    </row>
    <row r="223" spans="2:13" x14ac:dyDescent="0.3">
      <c r="B223" s="15">
        <v>44503</v>
      </c>
      <c r="C223" s="17">
        <v>151.199997</v>
      </c>
      <c r="D223" s="17">
        <v>154.199997</v>
      </c>
      <c r="E223" s="17">
        <v>149.800003</v>
      </c>
      <c r="F223" s="17">
        <v>152</v>
      </c>
      <c r="G223" s="17">
        <v>146.581985</v>
      </c>
      <c r="K223" s="17">
        <v>147.49812299999999</v>
      </c>
      <c r="L223" s="17">
        <f t="shared" si="7"/>
        <v>-1.3067624538880612E-3</v>
      </c>
      <c r="M223" s="17">
        <f t="shared" si="6"/>
        <v>1.6196075381409687</v>
      </c>
    </row>
    <row r="224" spans="2:13" x14ac:dyDescent="0.3">
      <c r="B224" s="15">
        <v>44504</v>
      </c>
      <c r="C224" s="17">
        <v>152</v>
      </c>
      <c r="D224" s="17">
        <v>152.85000600000001</v>
      </c>
      <c r="E224" s="17">
        <v>151.25</v>
      </c>
      <c r="F224" s="17">
        <v>152.050003</v>
      </c>
      <c r="G224" s="17">
        <v>146.63020299999999</v>
      </c>
      <c r="K224" s="17">
        <v>146.581985</v>
      </c>
      <c r="L224" s="17">
        <f t="shared" si="7"/>
        <v>-6.2305537761109973E-3</v>
      </c>
      <c r="M224" s="17">
        <f t="shared" si="6"/>
        <v>1.5748201982956118</v>
      </c>
    </row>
    <row r="225" spans="2:13" x14ac:dyDescent="0.3">
      <c r="B225" s="15">
        <v>44508</v>
      </c>
      <c r="C225" s="17">
        <v>152.949997</v>
      </c>
      <c r="D225" s="17">
        <v>155.550003</v>
      </c>
      <c r="E225" s="17">
        <v>151.699997</v>
      </c>
      <c r="F225" s="17">
        <v>154.89999399999999</v>
      </c>
      <c r="G225" s="17">
        <v>149.37861599999999</v>
      </c>
      <c r="K225" s="17">
        <v>146.63020299999999</v>
      </c>
      <c r="L225" s="17">
        <f t="shared" si="7"/>
        <v>3.2889492598200428E-4</v>
      </c>
      <c r="M225" s="17">
        <f t="shared" si="6"/>
        <v>1.5771774370005482</v>
      </c>
    </row>
    <row r="226" spans="2:13" x14ac:dyDescent="0.3">
      <c r="B226" s="15">
        <v>44509</v>
      </c>
      <c r="C226" s="17">
        <v>156.5</v>
      </c>
      <c r="D226" s="17">
        <v>158.14999399999999</v>
      </c>
      <c r="E226" s="17">
        <v>155</v>
      </c>
      <c r="F226" s="17">
        <v>156.64999399999999</v>
      </c>
      <c r="G226" s="17">
        <v>151.066238</v>
      </c>
      <c r="K226" s="17">
        <v>149.37861599999999</v>
      </c>
      <c r="L226" s="17">
        <f t="shared" si="7"/>
        <v>1.8570338499110377E-2</v>
      </c>
      <c r="M226" s="17">
        <f t="shared" si="6"/>
        <v>1.7115394076495098</v>
      </c>
    </row>
    <row r="227" spans="2:13" x14ac:dyDescent="0.3">
      <c r="B227" s="15">
        <v>44510</v>
      </c>
      <c r="C227" s="17">
        <v>156.699997</v>
      </c>
      <c r="D227" s="17">
        <v>158.699997</v>
      </c>
      <c r="E227" s="17">
        <v>156.449997</v>
      </c>
      <c r="F227" s="17">
        <v>157.699997</v>
      </c>
      <c r="G227" s="17">
        <v>152.078812</v>
      </c>
      <c r="K227" s="17">
        <v>151.066238</v>
      </c>
      <c r="L227" s="17">
        <f t="shared" si="7"/>
        <v>1.123427295826337E-2</v>
      </c>
      <c r="M227" s="17">
        <f t="shared" si="6"/>
        <v>1.7940423712254143</v>
      </c>
    </row>
    <row r="228" spans="2:13" x14ac:dyDescent="0.3">
      <c r="B228" s="15">
        <v>44511</v>
      </c>
      <c r="C228" s="17">
        <v>156.60000600000001</v>
      </c>
      <c r="D228" s="17">
        <v>156.85000600000001</v>
      </c>
      <c r="E228" s="17">
        <v>153.050003</v>
      </c>
      <c r="F228" s="17">
        <v>153.5</v>
      </c>
      <c r="G228" s="17">
        <v>148.02851899999999</v>
      </c>
      <c r="K228" s="17">
        <v>152.078812</v>
      </c>
      <c r="L228" s="17">
        <f t="shared" si="7"/>
        <v>6.6804835891765965E-3</v>
      </c>
      <c r="M228" s="17">
        <f t="shared" si="6"/>
        <v>1.8435441884806456</v>
      </c>
    </row>
    <row r="229" spans="2:13" x14ac:dyDescent="0.3">
      <c r="B229" s="15">
        <v>44512</v>
      </c>
      <c r="C229" s="17">
        <v>154</v>
      </c>
      <c r="D229" s="17">
        <v>155.60000600000001</v>
      </c>
      <c r="E229" s="17">
        <v>153.300003</v>
      </c>
      <c r="F229" s="17">
        <v>154.64999399999999</v>
      </c>
      <c r="G229" s="17">
        <v>149.13752700000001</v>
      </c>
      <c r="K229" s="17">
        <v>148.02851899999999</v>
      </c>
      <c r="L229" s="17">
        <f t="shared" si="7"/>
        <v>-2.699393532501633E-2</v>
      </c>
      <c r="M229" s="17">
        <f t="shared" si="6"/>
        <v>1.6455370661210524</v>
      </c>
    </row>
    <row r="230" spans="2:13" x14ac:dyDescent="0.3">
      <c r="B230" s="15">
        <v>44515</v>
      </c>
      <c r="C230" s="17">
        <v>156.449997</v>
      </c>
      <c r="D230" s="17">
        <v>162.25</v>
      </c>
      <c r="E230" s="17">
        <v>156</v>
      </c>
      <c r="F230" s="17">
        <v>157.800003</v>
      </c>
      <c r="G230" s="17">
        <v>152.17524700000001</v>
      </c>
      <c r="K230" s="17">
        <v>149.13752700000001</v>
      </c>
      <c r="L230" s="17">
        <f t="shared" si="7"/>
        <v>7.463929096306215E-3</v>
      </c>
      <c r="M230" s="17">
        <f t="shared" si="6"/>
        <v>1.6997532630119367</v>
      </c>
    </row>
    <row r="231" spans="2:13" x14ac:dyDescent="0.3">
      <c r="B231" s="15">
        <v>44516</v>
      </c>
      <c r="C231" s="17">
        <v>159.39999399999999</v>
      </c>
      <c r="D231" s="17">
        <v>159.699997</v>
      </c>
      <c r="E231" s="17">
        <v>156.800003</v>
      </c>
      <c r="F231" s="17">
        <v>157.14999399999999</v>
      </c>
      <c r="G231" s="17">
        <v>151.548416</v>
      </c>
      <c r="K231" s="17">
        <v>152.17524700000001</v>
      </c>
      <c r="L231" s="17">
        <f t="shared" si="7"/>
        <v>2.0163917267046163E-2</v>
      </c>
      <c r="M231" s="17">
        <f t="shared" si="6"/>
        <v>1.8482586170034092</v>
      </c>
    </row>
    <row r="232" spans="2:13" x14ac:dyDescent="0.3">
      <c r="B232" s="15">
        <v>44517</v>
      </c>
      <c r="C232" s="17">
        <v>157</v>
      </c>
      <c r="D232" s="17">
        <v>159.25</v>
      </c>
      <c r="E232" s="17">
        <v>156.60000600000001</v>
      </c>
      <c r="F232" s="17">
        <v>157.39999399999999</v>
      </c>
      <c r="G232" s="17">
        <v>151.78950499999999</v>
      </c>
      <c r="K232" s="17">
        <v>151.548416</v>
      </c>
      <c r="L232" s="17">
        <f t="shared" si="7"/>
        <v>-4.1276460567855455E-3</v>
      </c>
      <c r="M232" s="17">
        <f t="shared" si="6"/>
        <v>1.8176146605005616</v>
      </c>
    </row>
    <row r="233" spans="2:13" x14ac:dyDescent="0.3">
      <c r="B233" s="15">
        <v>44518</v>
      </c>
      <c r="C233" s="17">
        <v>157</v>
      </c>
      <c r="D233" s="17">
        <v>157</v>
      </c>
      <c r="E233" s="17">
        <v>153.699997</v>
      </c>
      <c r="F233" s="17">
        <v>154.300003</v>
      </c>
      <c r="G233" s="17">
        <v>148.800003</v>
      </c>
      <c r="K233" s="17">
        <v>151.78950499999999</v>
      </c>
      <c r="L233" s="17">
        <f t="shared" si="7"/>
        <v>1.589574095908797E-3</v>
      </c>
      <c r="M233" s="17">
        <f t="shared" si="6"/>
        <v>1.8294008051381347</v>
      </c>
    </row>
    <row r="234" spans="2:13" x14ac:dyDescent="0.3">
      <c r="B234" s="15">
        <v>44522</v>
      </c>
      <c r="C234" s="17">
        <v>151.25</v>
      </c>
      <c r="D234" s="17">
        <v>153.699997</v>
      </c>
      <c r="E234" s="17">
        <v>146</v>
      </c>
      <c r="F234" s="17">
        <v>146.550003</v>
      </c>
      <c r="G234" s="17">
        <v>146.550003</v>
      </c>
      <c r="K234" s="17">
        <v>148.800003</v>
      </c>
      <c r="L234" s="17">
        <f t="shared" si="7"/>
        <v>-1.9891582988775844E-2</v>
      </c>
      <c r="M234" s="17">
        <f t="shared" si="6"/>
        <v>1.6832526898516</v>
      </c>
    </row>
    <row r="235" spans="2:13" x14ac:dyDescent="0.3">
      <c r="B235" s="15">
        <v>44523</v>
      </c>
      <c r="C235" s="17">
        <v>145.800003</v>
      </c>
      <c r="D235" s="17">
        <v>147.699997</v>
      </c>
      <c r="E235" s="17">
        <v>143.39999399999999</v>
      </c>
      <c r="F235" s="17">
        <v>146.699997</v>
      </c>
      <c r="G235" s="17">
        <v>146.699997</v>
      </c>
      <c r="K235" s="17">
        <v>146.550003</v>
      </c>
      <c r="L235" s="17">
        <f t="shared" si="7"/>
        <v>-1.5236454932551291E-2</v>
      </c>
      <c r="M235" s="17">
        <f t="shared" si="6"/>
        <v>1.5732566907204057</v>
      </c>
    </row>
    <row r="236" spans="2:13" x14ac:dyDescent="0.3">
      <c r="B236" s="15">
        <v>44524</v>
      </c>
      <c r="C236" s="17">
        <v>149</v>
      </c>
      <c r="D236" s="17">
        <v>155.85000600000001</v>
      </c>
      <c r="E236" s="17">
        <v>149</v>
      </c>
      <c r="F236" s="17">
        <v>153.449997</v>
      </c>
      <c r="G236" s="17">
        <v>153.449997</v>
      </c>
      <c r="K236" s="17">
        <v>146.699997</v>
      </c>
      <c r="L236" s="17">
        <f t="shared" si="7"/>
        <v>1.0229770713077377E-3</v>
      </c>
      <c r="M236" s="17">
        <f t="shared" si="6"/>
        <v>1.5805894640064873</v>
      </c>
    </row>
    <row r="237" spans="2:13" x14ac:dyDescent="0.3">
      <c r="B237" s="15">
        <v>44525</v>
      </c>
      <c r="C237" s="17">
        <v>154</v>
      </c>
      <c r="D237" s="17">
        <v>156</v>
      </c>
      <c r="E237" s="17">
        <v>152.550003</v>
      </c>
      <c r="F237" s="17">
        <v>155.10000600000001</v>
      </c>
      <c r="G237" s="17">
        <v>155.10000600000001</v>
      </c>
      <c r="K237" s="17">
        <v>153.449997</v>
      </c>
      <c r="L237" s="17">
        <f t="shared" si="7"/>
        <v>4.4985096816364721E-2</v>
      </c>
      <c r="M237" s="17">
        <f t="shared" si="6"/>
        <v>1.9105774614000706</v>
      </c>
    </row>
    <row r="238" spans="2:13" x14ac:dyDescent="0.3">
      <c r="B238" s="15">
        <v>44526</v>
      </c>
      <c r="C238" s="17">
        <v>152.25</v>
      </c>
      <c r="D238" s="17">
        <v>152.25</v>
      </c>
      <c r="E238" s="17">
        <v>146.25</v>
      </c>
      <c r="F238" s="17">
        <v>147.10000600000001</v>
      </c>
      <c r="G238" s="17">
        <v>147.10000600000001</v>
      </c>
      <c r="K238" s="17">
        <v>155.10000600000001</v>
      </c>
      <c r="L238" s="17">
        <f t="shared" si="7"/>
        <v>1.0695347351809104E-2</v>
      </c>
      <c r="M238" s="17">
        <f t="shared" si="6"/>
        <v>1.991241634080277</v>
      </c>
    </row>
    <row r="239" spans="2:13" x14ac:dyDescent="0.3">
      <c r="B239" s="15">
        <v>44529</v>
      </c>
      <c r="C239" s="17">
        <v>145</v>
      </c>
      <c r="D239" s="17">
        <v>146.050003</v>
      </c>
      <c r="E239" s="17">
        <v>141.89999399999999</v>
      </c>
      <c r="F239" s="17">
        <v>144.10000600000001</v>
      </c>
      <c r="G239" s="17">
        <v>144.10000600000001</v>
      </c>
      <c r="K239" s="17">
        <v>147.10000600000001</v>
      </c>
      <c r="L239" s="17">
        <f t="shared" si="7"/>
        <v>-5.2957440471241686E-2</v>
      </c>
      <c r="M239" s="17">
        <f t="shared" si="6"/>
        <v>1.6001447482804745</v>
      </c>
    </row>
    <row r="240" spans="2:13" x14ac:dyDescent="0.3">
      <c r="B240" s="15">
        <v>44530</v>
      </c>
      <c r="C240" s="17">
        <v>143.35000600000001</v>
      </c>
      <c r="D240" s="17">
        <v>147.75</v>
      </c>
      <c r="E240" s="17">
        <v>141.10000600000001</v>
      </c>
      <c r="F240" s="17">
        <v>142.10000600000001</v>
      </c>
      <c r="G240" s="17">
        <v>142.10000600000001</v>
      </c>
      <c r="K240" s="17">
        <v>144.10000600000001</v>
      </c>
      <c r="L240" s="17">
        <f t="shared" si="7"/>
        <v>-2.0605123752743149E-2</v>
      </c>
      <c r="M240" s="17">
        <f t="shared" si="6"/>
        <v>1.4534834161055485</v>
      </c>
    </row>
    <row r="241" spans="2:13" x14ac:dyDescent="0.3">
      <c r="B241" s="15">
        <v>44531</v>
      </c>
      <c r="C241" s="17">
        <v>142.39999399999999</v>
      </c>
      <c r="D241" s="17">
        <v>143.64999399999999</v>
      </c>
      <c r="E241" s="17">
        <v>139.64999399999999</v>
      </c>
      <c r="F241" s="17">
        <v>142.25</v>
      </c>
      <c r="G241" s="17">
        <v>142.25</v>
      </c>
      <c r="K241" s="17">
        <v>142.10000600000001</v>
      </c>
      <c r="L241" s="17">
        <f t="shared" si="7"/>
        <v>-1.3976467316387008E-2</v>
      </c>
      <c r="M241" s="17">
        <f t="shared" si="6"/>
        <v>1.3557091946555979</v>
      </c>
    </row>
    <row r="242" spans="2:13" x14ac:dyDescent="0.3">
      <c r="B242" s="15">
        <v>44532</v>
      </c>
      <c r="C242" s="17">
        <v>140.5</v>
      </c>
      <c r="D242" s="17">
        <v>144.64999399999999</v>
      </c>
      <c r="E242" s="17">
        <v>140.39999399999999</v>
      </c>
      <c r="F242" s="17">
        <v>144</v>
      </c>
      <c r="G242" s="17">
        <v>144</v>
      </c>
      <c r="K242" s="17">
        <v>142.25</v>
      </c>
      <c r="L242" s="17">
        <f t="shared" si="7"/>
        <v>1.0549956796001348E-3</v>
      </c>
      <c r="M242" s="17">
        <f t="shared" si="6"/>
        <v>1.3630419679416794</v>
      </c>
    </row>
    <row r="243" spans="2:13" x14ac:dyDescent="0.3">
      <c r="B243" s="15">
        <v>44533</v>
      </c>
      <c r="C243" s="17">
        <v>144</v>
      </c>
      <c r="D243" s="17">
        <v>146.85000600000001</v>
      </c>
      <c r="E243" s="17">
        <v>143.14999399999999</v>
      </c>
      <c r="F243" s="17">
        <v>145.89999399999999</v>
      </c>
      <c r="G243" s="17">
        <v>145.89999399999999</v>
      </c>
      <c r="K243" s="17">
        <v>144</v>
      </c>
      <c r="L243" s="17">
        <f t="shared" si="7"/>
        <v>1.2227226569560341E-2</v>
      </c>
      <c r="M243" s="17">
        <f t="shared" si="6"/>
        <v>1.4485944117103862</v>
      </c>
    </row>
    <row r="244" spans="2:13" x14ac:dyDescent="0.3">
      <c r="B244" s="15">
        <v>44536</v>
      </c>
      <c r="C244" s="17">
        <v>145.800003</v>
      </c>
      <c r="D244" s="17">
        <v>145.85000600000001</v>
      </c>
      <c r="E244" s="17">
        <v>142.75</v>
      </c>
      <c r="F244" s="17">
        <v>143.35000600000001</v>
      </c>
      <c r="G244" s="17">
        <v>143.35000600000001</v>
      </c>
      <c r="K244" s="17">
        <v>145.89999399999999</v>
      </c>
      <c r="L244" s="17">
        <f t="shared" si="7"/>
        <v>1.3108114828680871E-2</v>
      </c>
      <c r="M244" s="17">
        <f t="shared" si="6"/>
        <v>1.5414796287651746</v>
      </c>
    </row>
    <row r="245" spans="2:13" x14ac:dyDescent="0.3">
      <c r="B245" s="15">
        <v>44537</v>
      </c>
      <c r="C245" s="17">
        <v>145</v>
      </c>
      <c r="D245" s="17">
        <v>146.25</v>
      </c>
      <c r="E245" s="17">
        <v>144.5</v>
      </c>
      <c r="F245" s="17">
        <v>145.89999399999999</v>
      </c>
      <c r="G245" s="17">
        <v>145.89999399999999</v>
      </c>
      <c r="K245" s="17">
        <v>143.35000600000001</v>
      </c>
      <c r="L245" s="17">
        <f t="shared" si="7"/>
        <v>-1.7632180219705331E-2</v>
      </c>
      <c r="M245" s="17">
        <f t="shared" si="6"/>
        <v>1.4168180830618169</v>
      </c>
    </row>
    <row r="246" spans="2:13" x14ac:dyDescent="0.3">
      <c r="B246" s="15">
        <v>44538</v>
      </c>
      <c r="C246" s="17">
        <v>147</v>
      </c>
      <c r="D246" s="17">
        <v>150.35000600000001</v>
      </c>
      <c r="E246" s="17">
        <v>146.800003</v>
      </c>
      <c r="F246" s="17">
        <v>148.39999399999999</v>
      </c>
      <c r="G246" s="17">
        <v>148.39999399999999</v>
      </c>
      <c r="K246" s="17">
        <v>145.89999399999999</v>
      </c>
      <c r="L246" s="17">
        <f t="shared" si="7"/>
        <v>1.7632180219705286E-2</v>
      </c>
      <c r="M246" s="17">
        <f t="shared" si="6"/>
        <v>1.5414796287651746</v>
      </c>
    </row>
    <row r="247" spans="2:13" x14ac:dyDescent="0.3">
      <c r="B247" s="15">
        <v>44539</v>
      </c>
      <c r="C247" s="17">
        <v>149.5</v>
      </c>
      <c r="D247" s="17">
        <v>149.89999399999999</v>
      </c>
      <c r="E247" s="17">
        <v>146.35000600000001</v>
      </c>
      <c r="F247" s="17">
        <v>147.35000600000001</v>
      </c>
      <c r="G247" s="17">
        <v>147.35000600000001</v>
      </c>
      <c r="K247" s="17">
        <v>148.39999399999999</v>
      </c>
      <c r="L247" s="17">
        <f t="shared" si="7"/>
        <v>1.6989875897330971E-2</v>
      </c>
      <c r="M247" s="17">
        <f t="shared" si="6"/>
        <v>1.6636974055776128</v>
      </c>
    </row>
    <row r="248" spans="2:13" ht="15" thickBot="1" x14ac:dyDescent="0.35">
      <c r="B248" s="18">
        <v>44540</v>
      </c>
      <c r="C248" s="19">
        <v>146.25</v>
      </c>
      <c r="D248" s="19">
        <v>148</v>
      </c>
      <c r="E248" s="19">
        <v>145.550003</v>
      </c>
      <c r="F248" s="19">
        <v>147.550003</v>
      </c>
      <c r="G248" s="19">
        <v>147.550003</v>
      </c>
      <c r="K248" s="17">
        <v>147.35000600000001</v>
      </c>
      <c r="L248" s="17">
        <f t="shared" si="7"/>
        <v>-7.1005403989337895E-3</v>
      </c>
      <c r="M248" s="17">
        <f t="shared" si="6"/>
        <v>1.6123665259617184</v>
      </c>
    </row>
    <row r="249" spans="2:13" ht="15" thickBot="1" x14ac:dyDescent="0.35">
      <c r="K249" s="19">
        <v>147.550003</v>
      </c>
      <c r="L249" s="19">
        <f t="shared" si="7"/>
        <v>1.3563718179605163E-3</v>
      </c>
      <c r="M249" s="19">
        <f t="shared" si="6"/>
        <v>1.6221438014453811</v>
      </c>
    </row>
  </sheetData>
  <mergeCells count="3">
    <mergeCell ref="O3:P3"/>
    <mergeCell ref="O11:P11"/>
    <mergeCell ref="K1:P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6A982-72DD-4E0E-AF05-5B0EB0D2F67C}">
  <dimension ref="B1:P249"/>
  <sheetViews>
    <sheetView topLeftCell="J1" workbookViewId="0">
      <selection activeCell="K5" sqref="K5"/>
    </sheetView>
  </sheetViews>
  <sheetFormatPr defaultRowHeight="14.4" x14ac:dyDescent="0.3"/>
  <cols>
    <col min="2" max="2" width="10.44140625" bestFit="1" customWidth="1"/>
    <col min="3" max="7" width="10.77734375" bestFit="1" customWidth="1"/>
    <col min="8" max="8" width="8.77734375" bestFit="1" customWidth="1"/>
    <col min="11" max="11" width="8.77734375" bestFit="1" customWidth="1"/>
    <col min="12" max="12" width="12.6640625" bestFit="1" customWidth="1"/>
    <col min="13" max="13" width="16.44140625" bestFit="1" customWidth="1"/>
    <col min="15" max="15" width="21.44140625" bestFit="1" customWidth="1"/>
    <col min="16" max="16" width="12.6640625" bestFit="1" customWidth="1"/>
  </cols>
  <sheetData>
    <row r="1" spans="2:16" ht="18.600000000000001" thickBot="1" x14ac:dyDescent="0.4">
      <c r="K1" s="46" t="s">
        <v>28</v>
      </c>
      <c r="L1" s="46"/>
      <c r="M1" s="46"/>
      <c r="N1" s="46"/>
      <c r="O1" s="46"/>
      <c r="P1" s="46"/>
    </row>
    <row r="2" spans="2:16" ht="15" thickBot="1" x14ac:dyDescent="0.35">
      <c r="B2" s="27" t="s">
        <v>0</v>
      </c>
      <c r="C2" s="27" t="s">
        <v>1</v>
      </c>
      <c r="D2" s="27" t="s">
        <v>2</v>
      </c>
      <c r="E2" s="27" t="s">
        <v>3</v>
      </c>
      <c r="F2" s="27" t="s">
        <v>4</v>
      </c>
      <c r="G2" s="27" t="s">
        <v>5</v>
      </c>
      <c r="H2" s="1"/>
    </row>
    <row r="3" spans="2:16" ht="15" thickBot="1" x14ac:dyDescent="0.35">
      <c r="B3" s="28">
        <v>44179</v>
      </c>
      <c r="C3" s="29">
        <v>107.449997</v>
      </c>
      <c r="D3" s="24">
        <v>107.900002</v>
      </c>
      <c r="E3" s="24">
        <v>102</v>
      </c>
      <c r="F3" s="24">
        <v>102.550003</v>
      </c>
      <c r="G3" s="24">
        <v>102.550003</v>
      </c>
      <c r="K3" s="30" t="s">
        <v>5</v>
      </c>
      <c r="L3" s="30" t="s">
        <v>29</v>
      </c>
      <c r="M3" s="30" t="s">
        <v>32</v>
      </c>
      <c r="O3" s="47" t="s">
        <v>33</v>
      </c>
      <c r="P3" s="48"/>
    </row>
    <row r="4" spans="2:16" x14ac:dyDescent="0.3">
      <c r="B4" s="15">
        <v>44180</v>
      </c>
      <c r="C4" s="17">
        <v>103.650002</v>
      </c>
      <c r="D4" s="17">
        <v>105.25</v>
      </c>
      <c r="E4" s="17">
        <v>102.199997</v>
      </c>
      <c r="F4" s="17">
        <v>103.099998</v>
      </c>
      <c r="G4" s="17">
        <v>103.099998</v>
      </c>
      <c r="K4" s="24">
        <v>102.550003</v>
      </c>
      <c r="L4" s="17"/>
      <c r="M4" s="17">
        <f t="shared" ref="M4:M67" si="0">STANDARDIZE(K4,AVERAGE(SJ_Adj_Close),_xlfn.STDEV.S(SJ_Adj_Close))</f>
        <v>2.8207045378392146</v>
      </c>
      <c r="O4" s="23" t="s">
        <v>34</v>
      </c>
      <c r="P4" s="17">
        <f>AVERAGE(SJ_Adj_Close)</f>
        <v>77.632317056910608</v>
      </c>
    </row>
    <row r="5" spans="2:16" x14ac:dyDescent="0.3">
      <c r="B5" s="15">
        <v>44181</v>
      </c>
      <c r="C5" s="17">
        <v>103.400002</v>
      </c>
      <c r="D5" s="17">
        <v>107.300003</v>
      </c>
      <c r="E5" s="17">
        <v>102</v>
      </c>
      <c r="F5" s="17">
        <v>105.300003</v>
      </c>
      <c r="G5" s="17">
        <v>105.300003</v>
      </c>
      <c r="K5" s="17">
        <v>103.099998</v>
      </c>
      <c r="L5" s="17">
        <f>LN(K5/K4)</f>
        <v>5.3488578518602293E-3</v>
      </c>
      <c r="M5" s="17">
        <f t="shared" si="0"/>
        <v>2.8829644682289031</v>
      </c>
      <c r="O5" s="21" t="s">
        <v>11</v>
      </c>
      <c r="P5" s="17">
        <f>AVERAGE(SJ_Return)</f>
        <v>-1.5382357495563037E-3</v>
      </c>
    </row>
    <row r="6" spans="2:16" x14ac:dyDescent="0.3">
      <c r="B6" s="15">
        <v>44182</v>
      </c>
      <c r="C6" s="17">
        <v>103.900002</v>
      </c>
      <c r="D6" s="17">
        <v>106.25</v>
      </c>
      <c r="E6" s="17">
        <v>100</v>
      </c>
      <c r="F6" s="17">
        <v>101.599998</v>
      </c>
      <c r="G6" s="17">
        <v>101.599998</v>
      </c>
      <c r="K6" s="17">
        <v>105.300003</v>
      </c>
      <c r="L6" s="17">
        <f t="shared" ref="L6:L69" si="1">LN(K6/K5)</f>
        <v>2.1114076005685892E-2</v>
      </c>
      <c r="M6" s="17">
        <f t="shared" si="0"/>
        <v>3.132007019810223</v>
      </c>
      <c r="O6" s="21" t="s">
        <v>35</v>
      </c>
      <c r="P6" s="17">
        <f>_xlfn.VAR.S(SJ_Adj_Close)</f>
        <v>78.036938151946217</v>
      </c>
    </row>
    <row r="7" spans="2:16" x14ac:dyDescent="0.3">
      <c r="B7" s="15">
        <v>44183</v>
      </c>
      <c r="C7" s="17">
        <v>103.300003</v>
      </c>
      <c r="D7" s="17">
        <v>105</v>
      </c>
      <c r="E7" s="17">
        <v>101.099998</v>
      </c>
      <c r="F7" s="17">
        <v>101.650002</v>
      </c>
      <c r="G7" s="17">
        <v>101.650002</v>
      </c>
      <c r="K7" s="17">
        <v>101.599998</v>
      </c>
      <c r="L7" s="17">
        <f t="shared" si="1"/>
        <v>-3.5769932170616046E-2</v>
      </c>
      <c r="M7" s="17">
        <f t="shared" si="0"/>
        <v>2.7131631144265347</v>
      </c>
      <c r="O7" s="21" t="s">
        <v>36</v>
      </c>
      <c r="P7" s="17">
        <f>_xlfn.VAR.S(SJ_Return)</f>
        <v>7.2608788718210257E-4</v>
      </c>
    </row>
    <row r="8" spans="2:16" x14ac:dyDescent="0.3">
      <c r="B8" s="15">
        <v>44186</v>
      </c>
      <c r="C8" s="17">
        <v>100.75</v>
      </c>
      <c r="D8" s="17">
        <v>100.75</v>
      </c>
      <c r="E8" s="17">
        <v>91.5</v>
      </c>
      <c r="F8" s="17">
        <v>91.5</v>
      </c>
      <c r="G8" s="17">
        <v>91.5</v>
      </c>
      <c r="K8" s="17">
        <v>101.650002</v>
      </c>
      <c r="L8" s="17">
        <f t="shared" si="1"/>
        <v>4.9204429037018695E-4</v>
      </c>
      <c r="M8" s="17">
        <f t="shared" si="0"/>
        <v>2.7188236123568905</v>
      </c>
      <c r="O8" s="21" t="s">
        <v>37</v>
      </c>
      <c r="P8" s="17">
        <f>SKEW(SJ_Adj_Close)</f>
        <v>0.63099165879942809</v>
      </c>
    </row>
    <row r="9" spans="2:16" ht="15" thickBot="1" x14ac:dyDescent="0.35">
      <c r="B9" s="15">
        <v>44187</v>
      </c>
      <c r="C9" s="17">
        <v>85</v>
      </c>
      <c r="D9" s="17">
        <v>90.199996999999996</v>
      </c>
      <c r="E9" s="17">
        <v>82.349997999999999</v>
      </c>
      <c r="F9" s="17">
        <v>88.900002000000001</v>
      </c>
      <c r="G9" s="17">
        <v>88.900002000000001</v>
      </c>
      <c r="K9" s="17">
        <v>91.5</v>
      </c>
      <c r="L9" s="17">
        <f t="shared" si="1"/>
        <v>-0.10519658746823642</v>
      </c>
      <c r="M9" s="17">
        <f t="shared" si="0"/>
        <v>1.5698342252257267</v>
      </c>
      <c r="O9" s="22" t="s">
        <v>38</v>
      </c>
      <c r="P9" s="19">
        <f>KURT(SJ_Adj_Close)</f>
        <v>0.28860819702736951</v>
      </c>
    </row>
    <row r="10" spans="2:16" ht="15" thickBot="1" x14ac:dyDescent="0.35">
      <c r="B10" s="15">
        <v>44188</v>
      </c>
      <c r="C10" s="17">
        <v>89.349997999999999</v>
      </c>
      <c r="D10" s="17">
        <v>97.75</v>
      </c>
      <c r="E10" s="17">
        <v>89.050003000000004</v>
      </c>
      <c r="F10" s="17">
        <v>97.75</v>
      </c>
      <c r="G10" s="17">
        <v>97.75</v>
      </c>
      <c r="K10" s="17">
        <v>88.900002000000001</v>
      </c>
      <c r="L10" s="17">
        <f t="shared" si="1"/>
        <v>-2.8826807264429107E-2</v>
      </c>
      <c r="M10" s="17">
        <f t="shared" si="0"/>
        <v>1.2755121050367602</v>
      </c>
    </row>
    <row r="11" spans="2:16" ht="15" thickBot="1" x14ac:dyDescent="0.35">
      <c r="B11" s="15">
        <v>44189</v>
      </c>
      <c r="C11" s="17">
        <v>99</v>
      </c>
      <c r="D11" s="17">
        <v>99.449996999999996</v>
      </c>
      <c r="E11" s="17">
        <v>94.650002000000001</v>
      </c>
      <c r="F11" s="17">
        <v>95.25</v>
      </c>
      <c r="G11" s="17">
        <v>95.25</v>
      </c>
      <c r="K11" s="17">
        <v>97.75</v>
      </c>
      <c r="L11" s="17">
        <f t="shared" si="1"/>
        <v>9.4901033848428559E-2</v>
      </c>
      <c r="M11" s="17">
        <f t="shared" si="0"/>
        <v>2.2773398660689281</v>
      </c>
      <c r="O11" s="45" t="s">
        <v>32</v>
      </c>
      <c r="P11" s="45"/>
    </row>
    <row r="12" spans="2:16" x14ac:dyDescent="0.3">
      <c r="B12" s="15">
        <v>44193</v>
      </c>
      <c r="C12" s="17">
        <v>96.25</v>
      </c>
      <c r="D12" s="17">
        <v>97.5</v>
      </c>
      <c r="E12" s="17">
        <v>94</v>
      </c>
      <c r="F12" s="17">
        <v>95.849997999999999</v>
      </c>
      <c r="G12" s="17">
        <v>95.849997999999999</v>
      </c>
      <c r="K12" s="17">
        <v>95.25</v>
      </c>
      <c r="L12" s="17">
        <f t="shared" si="1"/>
        <v>-2.5908184858664803E-2</v>
      </c>
      <c r="M12" s="17">
        <f t="shared" si="0"/>
        <v>1.9943376097316474</v>
      </c>
      <c r="O12" s="26" t="s">
        <v>30</v>
      </c>
      <c r="P12" s="29">
        <f>AVERAGE(SJ_Standardized_Data)</f>
        <v>-4.5474012992370235E-15</v>
      </c>
    </row>
    <row r="13" spans="2:16" ht="15" thickBot="1" x14ac:dyDescent="0.35">
      <c r="B13" s="15">
        <v>44194</v>
      </c>
      <c r="C13" s="17">
        <v>96.5</v>
      </c>
      <c r="D13" s="17">
        <v>97.400002000000001</v>
      </c>
      <c r="E13" s="17">
        <v>94.199996999999996</v>
      </c>
      <c r="F13" s="17">
        <v>94.849997999999999</v>
      </c>
      <c r="G13" s="17">
        <v>94.849997999999999</v>
      </c>
      <c r="K13" s="17">
        <v>95.849997999999999</v>
      </c>
      <c r="L13" s="17">
        <f t="shared" si="1"/>
        <v>6.2794346189066798E-3</v>
      </c>
      <c r="M13" s="17">
        <f t="shared" si="0"/>
        <v>2.0622579248507895</v>
      </c>
      <c r="O13" s="25" t="s">
        <v>31</v>
      </c>
      <c r="P13" s="19">
        <f>_xlfn.VAR.S(SJ_Standardized_Data)</f>
        <v>1.0000000000000577</v>
      </c>
    </row>
    <row r="14" spans="2:16" x14ac:dyDescent="0.3">
      <c r="B14" s="15">
        <v>44195</v>
      </c>
      <c r="C14" s="17">
        <v>94.900002000000001</v>
      </c>
      <c r="D14" s="17">
        <v>97.449996999999996</v>
      </c>
      <c r="E14" s="17">
        <v>91</v>
      </c>
      <c r="F14" s="17">
        <v>95.150002000000001</v>
      </c>
      <c r="G14" s="17">
        <v>95.150002000000001</v>
      </c>
      <c r="K14" s="17">
        <v>94.849997999999999</v>
      </c>
      <c r="L14" s="17">
        <f t="shared" si="1"/>
        <v>-1.0487773330619069E-2</v>
      </c>
      <c r="M14" s="17">
        <f t="shared" si="0"/>
        <v>1.9490570223158774</v>
      </c>
    </row>
    <row r="15" spans="2:16" x14ac:dyDescent="0.3">
      <c r="B15" s="15">
        <v>44196</v>
      </c>
      <c r="C15" s="17">
        <v>94.5</v>
      </c>
      <c r="D15" s="17">
        <v>96.199996999999996</v>
      </c>
      <c r="E15" s="17">
        <v>93.25</v>
      </c>
      <c r="F15" s="17">
        <v>94.949996999999996</v>
      </c>
      <c r="G15" s="17">
        <v>94.949996999999996</v>
      </c>
      <c r="K15" s="17">
        <v>95.150002000000001</v>
      </c>
      <c r="L15" s="17">
        <f t="shared" si="1"/>
        <v>3.1579394665034676E-3</v>
      </c>
      <c r="M15" s="17">
        <f t="shared" si="0"/>
        <v>1.9830177458799614</v>
      </c>
    </row>
    <row r="16" spans="2:16" x14ac:dyDescent="0.3">
      <c r="B16" s="15">
        <v>44197</v>
      </c>
      <c r="C16" s="17">
        <v>94.949996999999996</v>
      </c>
      <c r="D16" s="17">
        <v>95.699996999999996</v>
      </c>
      <c r="E16" s="17">
        <v>94.25</v>
      </c>
      <c r="F16" s="17">
        <v>94.599997999999999</v>
      </c>
      <c r="G16" s="17">
        <v>94.599997999999999</v>
      </c>
      <c r="K16" s="17">
        <v>94.949996999999996</v>
      </c>
      <c r="L16" s="17">
        <f t="shared" si="1"/>
        <v>-2.1042090988835408E-3</v>
      </c>
      <c r="M16" s="17">
        <f t="shared" si="0"/>
        <v>1.9603769993684657</v>
      </c>
    </row>
    <row r="17" spans="2:13" x14ac:dyDescent="0.3">
      <c r="B17" s="15">
        <v>44200</v>
      </c>
      <c r="C17" s="17">
        <v>97</v>
      </c>
      <c r="D17" s="17">
        <v>97.199996999999996</v>
      </c>
      <c r="E17" s="17">
        <v>94.349997999999999</v>
      </c>
      <c r="F17" s="17">
        <v>95.25</v>
      </c>
      <c r="G17" s="17">
        <v>95.25</v>
      </c>
      <c r="K17" s="17">
        <v>94.599997999999999</v>
      </c>
      <c r="L17" s="17">
        <f t="shared" si="1"/>
        <v>-3.692950746534467E-3</v>
      </c>
      <c r="M17" s="17">
        <f t="shared" si="0"/>
        <v>1.9207567966821493</v>
      </c>
    </row>
    <row r="18" spans="2:13" x14ac:dyDescent="0.3">
      <c r="B18" s="15">
        <v>44201</v>
      </c>
      <c r="C18" s="17">
        <v>93</v>
      </c>
      <c r="D18" s="17">
        <v>95.349997999999999</v>
      </c>
      <c r="E18" s="17">
        <v>92.900002000000001</v>
      </c>
      <c r="F18" s="17">
        <v>93.849997999999999</v>
      </c>
      <c r="G18" s="17">
        <v>93.849997999999999</v>
      </c>
      <c r="K18" s="17">
        <v>95.25</v>
      </c>
      <c r="L18" s="17">
        <f t="shared" si="1"/>
        <v>6.8475590906270818E-3</v>
      </c>
      <c r="M18" s="17">
        <f t="shared" si="0"/>
        <v>1.9943376097316474</v>
      </c>
    </row>
    <row r="19" spans="2:13" x14ac:dyDescent="0.3">
      <c r="B19" s="15">
        <v>44202</v>
      </c>
      <c r="C19" s="17">
        <v>94.349997999999999</v>
      </c>
      <c r="D19" s="17">
        <v>95.5</v>
      </c>
      <c r="E19" s="17">
        <v>92.5</v>
      </c>
      <c r="F19" s="17">
        <v>93.599997999999999</v>
      </c>
      <c r="G19" s="17">
        <v>93.599997999999999</v>
      </c>
      <c r="K19" s="17">
        <v>93.849997999999999</v>
      </c>
      <c r="L19" s="17">
        <f t="shared" si="1"/>
        <v>-1.4807272284894783E-2</v>
      </c>
      <c r="M19" s="17">
        <f t="shared" si="0"/>
        <v>1.8358561197809651</v>
      </c>
    </row>
    <row r="20" spans="2:13" x14ac:dyDescent="0.3">
      <c r="B20" s="15">
        <v>44203</v>
      </c>
      <c r="C20" s="17">
        <v>94.449996999999996</v>
      </c>
      <c r="D20" s="17">
        <v>95.099997999999999</v>
      </c>
      <c r="E20" s="17">
        <v>92.050003000000004</v>
      </c>
      <c r="F20" s="17">
        <v>93.449996999999996</v>
      </c>
      <c r="G20" s="17">
        <v>93.449996999999996</v>
      </c>
      <c r="K20" s="17">
        <v>93.599997999999999</v>
      </c>
      <c r="L20" s="17">
        <f t="shared" si="1"/>
        <v>-2.6673796058908003E-3</v>
      </c>
      <c r="M20" s="17">
        <f t="shared" si="0"/>
        <v>1.8075558941472372</v>
      </c>
    </row>
    <row r="21" spans="2:13" x14ac:dyDescent="0.3">
      <c r="B21" s="15">
        <v>44204</v>
      </c>
      <c r="C21" s="17">
        <v>94.400002000000001</v>
      </c>
      <c r="D21" s="17">
        <v>94.949996999999996</v>
      </c>
      <c r="E21" s="17">
        <v>93.5</v>
      </c>
      <c r="F21" s="17">
        <v>93.849997999999999</v>
      </c>
      <c r="G21" s="17">
        <v>93.849997999999999</v>
      </c>
      <c r="K21" s="17">
        <v>93.449996999999996</v>
      </c>
      <c r="L21" s="17">
        <f t="shared" si="1"/>
        <v>-1.6038603171822498E-3</v>
      </c>
      <c r="M21" s="17">
        <f t="shared" si="0"/>
        <v>1.7905756455660975</v>
      </c>
    </row>
    <row r="22" spans="2:13" x14ac:dyDescent="0.3">
      <c r="B22" s="15">
        <v>44207</v>
      </c>
      <c r="C22" s="17">
        <v>94.349997999999999</v>
      </c>
      <c r="D22" s="17">
        <v>94.349997999999999</v>
      </c>
      <c r="E22" s="17">
        <v>92.550003000000004</v>
      </c>
      <c r="F22" s="17">
        <v>92.900002000000001</v>
      </c>
      <c r="G22" s="17">
        <v>92.900002000000001</v>
      </c>
      <c r="K22" s="17">
        <v>93.849997999999999</v>
      </c>
      <c r="L22" s="17">
        <f t="shared" si="1"/>
        <v>4.2712399230730889E-3</v>
      </c>
      <c r="M22" s="17">
        <f t="shared" si="0"/>
        <v>1.8358561197809651</v>
      </c>
    </row>
    <row r="23" spans="2:13" x14ac:dyDescent="0.3">
      <c r="B23" s="15">
        <v>44208</v>
      </c>
      <c r="C23" s="17">
        <v>93.5</v>
      </c>
      <c r="D23" s="17">
        <v>95.650002000000001</v>
      </c>
      <c r="E23" s="17">
        <v>93.400002000000001</v>
      </c>
      <c r="F23" s="17">
        <v>93.75</v>
      </c>
      <c r="G23" s="17">
        <v>93.75</v>
      </c>
      <c r="K23" s="17">
        <v>92.900002000000001</v>
      </c>
      <c r="L23" s="17">
        <f t="shared" si="1"/>
        <v>-1.0174074373597622E-2</v>
      </c>
      <c r="M23" s="17">
        <f t="shared" si="0"/>
        <v>1.7283157151764088</v>
      </c>
    </row>
    <row r="24" spans="2:13" x14ac:dyDescent="0.3">
      <c r="B24" s="15">
        <v>44209</v>
      </c>
      <c r="C24" s="17">
        <v>94.400002000000001</v>
      </c>
      <c r="D24" s="17">
        <v>94.75</v>
      </c>
      <c r="E24" s="17">
        <v>91.150002000000001</v>
      </c>
      <c r="F24" s="17">
        <v>92.599997999999999</v>
      </c>
      <c r="G24" s="17">
        <v>92.599997999999999</v>
      </c>
      <c r="K24" s="17">
        <v>93.75</v>
      </c>
      <c r="L24" s="17">
        <f t="shared" si="1"/>
        <v>9.1079975022022325E-3</v>
      </c>
      <c r="M24" s="17">
        <f t="shared" si="0"/>
        <v>1.824536255929279</v>
      </c>
    </row>
    <row r="25" spans="2:13" x14ac:dyDescent="0.3">
      <c r="B25" s="15">
        <v>44210</v>
      </c>
      <c r="C25" s="17">
        <v>92.650002000000001</v>
      </c>
      <c r="D25" s="17">
        <v>92.949996999999996</v>
      </c>
      <c r="E25" s="17">
        <v>91</v>
      </c>
      <c r="F25" s="17">
        <v>91.25</v>
      </c>
      <c r="G25" s="17">
        <v>91.25</v>
      </c>
      <c r="K25" s="17">
        <v>92.599997999999999</v>
      </c>
      <c r="L25" s="17">
        <f t="shared" si="1"/>
        <v>-1.2342544796658838E-2</v>
      </c>
      <c r="M25" s="17">
        <f t="shared" si="0"/>
        <v>1.6943549916123248</v>
      </c>
    </row>
    <row r="26" spans="2:13" x14ac:dyDescent="0.3">
      <c r="B26" s="15">
        <v>44211</v>
      </c>
      <c r="C26" s="17">
        <v>91.849997999999999</v>
      </c>
      <c r="D26" s="17">
        <v>91.900002000000001</v>
      </c>
      <c r="E26" s="17">
        <v>88.25</v>
      </c>
      <c r="F26" s="17">
        <v>89.550003000000004</v>
      </c>
      <c r="G26" s="17">
        <v>89.550003000000004</v>
      </c>
      <c r="K26" s="17">
        <v>91.25</v>
      </c>
      <c r="L26" s="17">
        <f t="shared" si="1"/>
        <v>-1.4686127591260435E-2</v>
      </c>
      <c r="M26" s="17">
        <f t="shared" si="0"/>
        <v>1.5415339995919985</v>
      </c>
    </row>
    <row r="27" spans="2:13" x14ac:dyDescent="0.3">
      <c r="B27" s="15">
        <v>44214</v>
      </c>
      <c r="C27" s="17">
        <v>90.150002000000001</v>
      </c>
      <c r="D27" s="17">
        <v>90.5</v>
      </c>
      <c r="E27" s="17">
        <v>86.150002000000001</v>
      </c>
      <c r="F27" s="17">
        <v>87.25</v>
      </c>
      <c r="G27" s="17">
        <v>87.25</v>
      </c>
      <c r="K27" s="17">
        <v>89.550003000000004</v>
      </c>
      <c r="L27" s="17">
        <f t="shared" si="1"/>
        <v>-1.8805830455043082E-2</v>
      </c>
      <c r="M27" s="17">
        <f t="shared" si="0"/>
        <v>1.3490928048853559</v>
      </c>
    </row>
    <row r="28" spans="2:13" x14ac:dyDescent="0.3">
      <c r="B28" s="15">
        <v>44215</v>
      </c>
      <c r="C28" s="17">
        <v>88.349997999999999</v>
      </c>
      <c r="D28" s="17">
        <v>91.199996999999996</v>
      </c>
      <c r="E28" s="17">
        <v>88.150002000000001</v>
      </c>
      <c r="F28" s="17">
        <v>90.199996999999996</v>
      </c>
      <c r="G28" s="17">
        <v>90.199996999999996</v>
      </c>
      <c r="K28" s="17">
        <v>87.25</v>
      </c>
      <c r="L28" s="17">
        <f t="shared" si="1"/>
        <v>-2.6019600925021188E-2</v>
      </c>
      <c r="M28" s="17">
        <f t="shared" si="0"/>
        <v>1.0887303894523497</v>
      </c>
    </row>
    <row r="29" spans="2:13" x14ac:dyDescent="0.3">
      <c r="B29" s="15">
        <v>44216</v>
      </c>
      <c r="C29" s="17">
        <v>90.25</v>
      </c>
      <c r="D29" s="17">
        <v>93.699996999999996</v>
      </c>
      <c r="E29" s="17">
        <v>89</v>
      </c>
      <c r="F29" s="17">
        <v>90.75</v>
      </c>
      <c r="G29" s="17">
        <v>90.75</v>
      </c>
      <c r="K29" s="17">
        <v>90.199996999999996</v>
      </c>
      <c r="L29" s="17">
        <f t="shared" si="1"/>
        <v>3.3251832726617248E-2</v>
      </c>
      <c r="M29" s="17">
        <f t="shared" si="0"/>
        <v>1.4226727123276328</v>
      </c>
    </row>
    <row r="30" spans="2:13" x14ac:dyDescent="0.3">
      <c r="B30" s="15">
        <v>44217</v>
      </c>
      <c r="C30" s="17">
        <v>91.25</v>
      </c>
      <c r="D30" s="17">
        <v>93.5</v>
      </c>
      <c r="E30" s="17">
        <v>88.5</v>
      </c>
      <c r="F30" s="17">
        <v>89.150002000000001</v>
      </c>
      <c r="G30" s="17">
        <v>89.150002000000001</v>
      </c>
      <c r="K30" s="17">
        <v>90.75</v>
      </c>
      <c r="L30" s="17">
        <f t="shared" si="1"/>
        <v>6.0790793358063708E-3</v>
      </c>
      <c r="M30" s="17">
        <f t="shared" si="0"/>
        <v>1.4849335483245425</v>
      </c>
    </row>
    <row r="31" spans="2:13" x14ac:dyDescent="0.3">
      <c r="B31" s="15">
        <v>44218</v>
      </c>
      <c r="C31" s="17">
        <v>89.150002000000001</v>
      </c>
      <c r="D31" s="17">
        <v>90.150002000000001</v>
      </c>
      <c r="E31" s="17">
        <v>87</v>
      </c>
      <c r="F31" s="17">
        <v>87.949996999999996</v>
      </c>
      <c r="G31" s="17">
        <v>87.949996999999996</v>
      </c>
      <c r="K31" s="17">
        <v>89.150002000000001</v>
      </c>
      <c r="L31" s="17">
        <f t="shared" si="1"/>
        <v>-1.7788106401711155E-2</v>
      </c>
      <c r="M31" s="17">
        <f t="shared" si="0"/>
        <v>1.3038123306704881</v>
      </c>
    </row>
    <row r="32" spans="2:13" x14ac:dyDescent="0.3">
      <c r="B32" s="15">
        <v>44221</v>
      </c>
      <c r="C32" s="17">
        <v>88.099997999999999</v>
      </c>
      <c r="D32" s="17">
        <v>88.849997999999999</v>
      </c>
      <c r="E32" s="17">
        <v>84.550003000000004</v>
      </c>
      <c r="F32" s="17">
        <v>85.550003000000004</v>
      </c>
      <c r="G32" s="17">
        <v>85.550003000000004</v>
      </c>
      <c r="K32" s="17">
        <v>87.949996999999996</v>
      </c>
      <c r="L32" s="17">
        <f t="shared" si="1"/>
        <v>-1.3551929669972412E-2</v>
      </c>
      <c r="M32" s="17">
        <f t="shared" si="0"/>
        <v>1.1679706816240802</v>
      </c>
    </row>
    <row r="33" spans="2:13" x14ac:dyDescent="0.3">
      <c r="B33" s="15">
        <v>44223</v>
      </c>
      <c r="C33" s="17">
        <v>85.699996999999996</v>
      </c>
      <c r="D33" s="17">
        <v>85.699996999999996</v>
      </c>
      <c r="E33" s="17">
        <v>83.150002000000001</v>
      </c>
      <c r="F33" s="17">
        <v>84.099997999999999</v>
      </c>
      <c r="G33" s="17">
        <v>84.099997999999999</v>
      </c>
      <c r="K33" s="17">
        <v>85.550003000000004</v>
      </c>
      <c r="L33" s="17">
        <f t="shared" si="1"/>
        <v>-2.7667401667862506E-2</v>
      </c>
      <c r="M33" s="17">
        <f t="shared" si="0"/>
        <v>0.89628919474570712</v>
      </c>
    </row>
    <row r="34" spans="2:13" x14ac:dyDescent="0.3">
      <c r="B34" s="15">
        <v>44224</v>
      </c>
      <c r="C34" s="17">
        <v>81.599997999999999</v>
      </c>
      <c r="D34" s="17">
        <v>83.800003000000004</v>
      </c>
      <c r="E34" s="17">
        <v>81</v>
      </c>
      <c r="F34" s="17">
        <v>81.900002000000001</v>
      </c>
      <c r="G34" s="17">
        <v>81.900002000000001</v>
      </c>
      <c r="K34" s="17">
        <v>84.099997999999999</v>
      </c>
      <c r="L34" s="17">
        <f t="shared" si="1"/>
        <v>-1.7094492207724805E-2</v>
      </c>
      <c r="M34" s="17">
        <f t="shared" si="0"/>
        <v>0.73214732006557115</v>
      </c>
    </row>
    <row r="35" spans="2:13" x14ac:dyDescent="0.3">
      <c r="B35" s="15">
        <v>44225</v>
      </c>
      <c r="C35" s="17">
        <v>82.650002000000001</v>
      </c>
      <c r="D35" s="17">
        <v>84.5</v>
      </c>
      <c r="E35" s="17">
        <v>82.25</v>
      </c>
      <c r="F35" s="17">
        <v>82.800003000000004</v>
      </c>
      <c r="G35" s="17">
        <v>82.800003000000004</v>
      </c>
      <c r="K35" s="17">
        <v>81.900002000000001</v>
      </c>
      <c r="L35" s="17">
        <f t="shared" si="1"/>
        <v>-2.6507527918641315E-2</v>
      </c>
      <c r="M35" s="17">
        <f t="shared" si="0"/>
        <v>0.48310578729237463</v>
      </c>
    </row>
    <row r="36" spans="2:13" x14ac:dyDescent="0.3">
      <c r="B36" s="15">
        <v>44228</v>
      </c>
      <c r="C36" s="17">
        <v>83.300003000000004</v>
      </c>
      <c r="D36" s="17">
        <v>85.699996999999996</v>
      </c>
      <c r="E36" s="17">
        <v>83</v>
      </c>
      <c r="F36" s="17">
        <v>84.699996999999996</v>
      </c>
      <c r="G36" s="17">
        <v>84.699996999999996</v>
      </c>
      <c r="K36" s="17">
        <v>82.800003000000004</v>
      </c>
      <c r="L36" s="17">
        <f t="shared" si="1"/>
        <v>1.0929082344049611E-2</v>
      </c>
      <c r="M36" s="17">
        <f t="shared" si="0"/>
        <v>0.58498671277469849</v>
      </c>
    </row>
    <row r="37" spans="2:13" x14ac:dyDescent="0.3">
      <c r="B37" s="15">
        <v>44229</v>
      </c>
      <c r="C37" s="17">
        <v>85.550003000000004</v>
      </c>
      <c r="D37" s="17">
        <v>87.099997999999999</v>
      </c>
      <c r="E37" s="17">
        <v>85.099997999999999</v>
      </c>
      <c r="F37" s="17">
        <v>85.400002000000001</v>
      </c>
      <c r="G37" s="17">
        <v>85.400002000000001</v>
      </c>
      <c r="K37" s="17">
        <v>84.699996999999996</v>
      </c>
      <c r="L37" s="17">
        <f t="shared" si="1"/>
        <v>2.2687468615784169E-2</v>
      </c>
      <c r="M37" s="17">
        <f t="shared" si="0"/>
        <v>0.80006774838561567</v>
      </c>
    </row>
    <row r="38" spans="2:13" x14ac:dyDescent="0.3">
      <c r="B38" s="15">
        <v>44230</v>
      </c>
      <c r="C38" s="17">
        <v>85.199996999999996</v>
      </c>
      <c r="D38" s="17">
        <v>86.699996999999996</v>
      </c>
      <c r="E38" s="17">
        <v>84.050003000000004</v>
      </c>
      <c r="F38" s="17">
        <v>85.5</v>
      </c>
      <c r="G38" s="17">
        <v>85.5</v>
      </c>
      <c r="K38" s="17">
        <v>85.400002000000001</v>
      </c>
      <c r="L38" s="17">
        <f t="shared" si="1"/>
        <v>8.2305579748459586E-3</v>
      </c>
      <c r="M38" s="17">
        <f t="shared" si="0"/>
        <v>0.87930894616456734</v>
      </c>
    </row>
    <row r="39" spans="2:13" x14ac:dyDescent="0.3">
      <c r="B39" s="15">
        <v>44231</v>
      </c>
      <c r="C39" s="17">
        <v>85.949996999999996</v>
      </c>
      <c r="D39" s="17">
        <v>88.199996999999996</v>
      </c>
      <c r="E39" s="17">
        <v>85.5</v>
      </c>
      <c r="F39" s="17">
        <v>86.849997999999999</v>
      </c>
      <c r="G39" s="17">
        <v>86.849997999999999</v>
      </c>
      <c r="K39" s="17">
        <v>85.5</v>
      </c>
      <c r="L39" s="17">
        <f t="shared" si="1"/>
        <v>1.1702517289869506E-3</v>
      </c>
      <c r="M39" s="17">
        <f t="shared" si="0"/>
        <v>0.89062881001625338</v>
      </c>
    </row>
    <row r="40" spans="2:13" x14ac:dyDescent="0.3">
      <c r="B40" s="15">
        <v>44232</v>
      </c>
      <c r="C40" s="17">
        <v>89</v>
      </c>
      <c r="D40" s="17">
        <v>92</v>
      </c>
      <c r="E40" s="17">
        <v>88</v>
      </c>
      <c r="F40" s="17">
        <v>88.349997999999999</v>
      </c>
      <c r="G40" s="17">
        <v>88.349997999999999</v>
      </c>
      <c r="K40" s="17">
        <v>86.849997999999999</v>
      </c>
      <c r="L40" s="17">
        <f t="shared" si="1"/>
        <v>1.5666093716189568E-2</v>
      </c>
      <c r="M40" s="17">
        <f t="shared" si="0"/>
        <v>1.0434498020365797</v>
      </c>
    </row>
    <row r="41" spans="2:13" x14ac:dyDescent="0.3">
      <c r="B41" s="15">
        <v>44235</v>
      </c>
      <c r="C41" s="17">
        <v>88.599997999999999</v>
      </c>
      <c r="D41" s="17">
        <v>90.300003000000004</v>
      </c>
      <c r="E41" s="17">
        <v>87.800003000000004</v>
      </c>
      <c r="F41" s="17">
        <v>88.199996999999996</v>
      </c>
      <c r="G41" s="17">
        <v>88.199996999999996</v>
      </c>
      <c r="K41" s="17">
        <v>88.349997999999999</v>
      </c>
      <c r="L41" s="17">
        <f t="shared" si="1"/>
        <v>1.7123706469562704E-2</v>
      </c>
      <c r="M41" s="17">
        <f t="shared" si="0"/>
        <v>1.213251155838948</v>
      </c>
    </row>
    <row r="42" spans="2:13" x14ac:dyDescent="0.3">
      <c r="B42" s="15">
        <v>44236</v>
      </c>
      <c r="C42" s="17">
        <v>88.800003000000004</v>
      </c>
      <c r="D42" s="17">
        <v>88.800003000000004</v>
      </c>
      <c r="E42" s="17">
        <v>86.5</v>
      </c>
      <c r="F42" s="17">
        <v>86.800003000000004</v>
      </c>
      <c r="G42" s="17">
        <v>86.800003000000004</v>
      </c>
      <c r="K42" s="17">
        <v>88.199996999999996</v>
      </c>
      <c r="L42" s="17">
        <f t="shared" si="1"/>
        <v>-1.6992471293273245E-3</v>
      </c>
      <c r="M42" s="17">
        <f t="shared" si="0"/>
        <v>1.1962709072578084</v>
      </c>
    </row>
    <row r="43" spans="2:13" x14ac:dyDescent="0.3">
      <c r="B43" s="15">
        <v>44237</v>
      </c>
      <c r="C43" s="17">
        <v>87.5</v>
      </c>
      <c r="D43" s="17">
        <v>90.400002000000001</v>
      </c>
      <c r="E43" s="17">
        <v>87.050003000000004</v>
      </c>
      <c r="F43" s="17">
        <v>87.900002000000001</v>
      </c>
      <c r="G43" s="17">
        <v>87.900002000000001</v>
      </c>
      <c r="K43" s="17">
        <v>86.800003000000004</v>
      </c>
      <c r="L43" s="17">
        <f t="shared" si="1"/>
        <v>-1.6000272770623613E-2</v>
      </c>
      <c r="M43" s="17">
        <f t="shared" si="0"/>
        <v>1.0377903229143473</v>
      </c>
    </row>
    <row r="44" spans="2:13" x14ac:dyDescent="0.3">
      <c r="B44" s="15">
        <v>44238</v>
      </c>
      <c r="C44" s="17">
        <v>87.300003000000004</v>
      </c>
      <c r="D44" s="17">
        <v>89.699996999999996</v>
      </c>
      <c r="E44" s="17">
        <v>87</v>
      </c>
      <c r="F44" s="17">
        <v>87.75</v>
      </c>
      <c r="G44" s="17">
        <v>87.75</v>
      </c>
      <c r="K44" s="17">
        <v>87.900002000000001</v>
      </c>
      <c r="L44" s="17">
        <f t="shared" si="1"/>
        <v>1.2593171215743786E-2</v>
      </c>
      <c r="M44" s="17">
        <f t="shared" si="0"/>
        <v>1.1623112025018478</v>
      </c>
    </row>
    <row r="45" spans="2:13" x14ac:dyDescent="0.3">
      <c r="B45" s="15">
        <v>44239</v>
      </c>
      <c r="C45" s="17">
        <v>93.800003000000004</v>
      </c>
      <c r="D45" s="17">
        <v>93.800003000000004</v>
      </c>
      <c r="E45" s="17">
        <v>89.849997999999999</v>
      </c>
      <c r="F45" s="17">
        <v>90.699996999999996</v>
      </c>
      <c r="G45" s="17">
        <v>90.699996999999996</v>
      </c>
      <c r="K45" s="17">
        <v>87.75</v>
      </c>
      <c r="L45" s="17">
        <f t="shared" si="1"/>
        <v>-1.707965098284377E-3</v>
      </c>
      <c r="M45" s="17">
        <f t="shared" si="0"/>
        <v>1.145330840719806</v>
      </c>
    </row>
    <row r="46" spans="2:13" x14ac:dyDescent="0.3">
      <c r="B46" s="15">
        <v>44242</v>
      </c>
      <c r="C46" s="17">
        <v>91.400002000000001</v>
      </c>
      <c r="D46" s="17">
        <v>91.550003000000004</v>
      </c>
      <c r="E46" s="17">
        <v>89</v>
      </c>
      <c r="F46" s="17">
        <v>89.300003000000004</v>
      </c>
      <c r="G46" s="17">
        <v>89.300003000000004</v>
      </c>
      <c r="K46" s="17">
        <v>90.699996999999996</v>
      </c>
      <c r="L46" s="17">
        <f t="shared" si="1"/>
        <v>3.306546169904017E-2</v>
      </c>
      <c r="M46" s="17">
        <f t="shared" si="0"/>
        <v>1.4792731635950889</v>
      </c>
    </row>
    <row r="47" spans="2:13" x14ac:dyDescent="0.3">
      <c r="B47" s="15">
        <v>44243</v>
      </c>
      <c r="C47" s="17">
        <v>88.949996999999996</v>
      </c>
      <c r="D47" s="17">
        <v>89.050003000000004</v>
      </c>
      <c r="E47" s="17">
        <v>87</v>
      </c>
      <c r="F47" s="17">
        <v>87.349997999999999</v>
      </c>
      <c r="G47" s="17">
        <v>87.349997999999999</v>
      </c>
      <c r="K47" s="17">
        <v>89.300003000000004</v>
      </c>
      <c r="L47" s="17">
        <f t="shared" si="1"/>
        <v>-1.5555802567937619E-2</v>
      </c>
      <c r="M47" s="17">
        <f t="shared" si="0"/>
        <v>1.3207925792516277</v>
      </c>
    </row>
    <row r="48" spans="2:13" x14ac:dyDescent="0.3">
      <c r="B48" s="15">
        <v>44244</v>
      </c>
      <c r="C48" s="17">
        <v>87.300003000000004</v>
      </c>
      <c r="D48" s="17">
        <v>90.650002000000001</v>
      </c>
      <c r="E48" s="17">
        <v>86.099997999999999</v>
      </c>
      <c r="F48" s="17">
        <v>88.349997999999999</v>
      </c>
      <c r="G48" s="17">
        <v>88.349997999999999</v>
      </c>
      <c r="K48" s="17">
        <v>87.349997999999999</v>
      </c>
      <c r="L48" s="17">
        <f t="shared" si="1"/>
        <v>-2.2078507793406216E-2</v>
      </c>
      <c r="M48" s="17">
        <f t="shared" si="0"/>
        <v>1.1000502533040359</v>
      </c>
    </row>
    <row r="49" spans="2:13" x14ac:dyDescent="0.3">
      <c r="B49" s="15">
        <v>44245</v>
      </c>
      <c r="C49" s="17">
        <v>88.550003000000004</v>
      </c>
      <c r="D49" s="17">
        <v>89.300003000000004</v>
      </c>
      <c r="E49" s="17">
        <v>87.550003000000004</v>
      </c>
      <c r="F49" s="17">
        <v>88.25</v>
      </c>
      <c r="G49" s="17">
        <v>88.25</v>
      </c>
      <c r="K49" s="17">
        <v>88.349997999999999</v>
      </c>
      <c r="L49" s="17">
        <f t="shared" si="1"/>
        <v>1.1383162444795475E-2</v>
      </c>
      <c r="M49" s="17">
        <f t="shared" si="0"/>
        <v>1.213251155838948</v>
      </c>
    </row>
    <row r="50" spans="2:13" x14ac:dyDescent="0.3">
      <c r="B50" s="15">
        <v>44246</v>
      </c>
      <c r="C50" s="17">
        <v>88</v>
      </c>
      <c r="D50" s="17">
        <v>88.5</v>
      </c>
      <c r="E50" s="17">
        <v>85.449996999999996</v>
      </c>
      <c r="F50" s="17">
        <v>86.25</v>
      </c>
      <c r="G50" s="17">
        <v>86.25</v>
      </c>
      <c r="K50" s="17">
        <v>88.25</v>
      </c>
      <c r="L50" s="17">
        <f t="shared" si="1"/>
        <v>-1.1324803150607147E-3</v>
      </c>
      <c r="M50" s="17">
        <f t="shared" si="0"/>
        <v>1.201931291987262</v>
      </c>
    </row>
    <row r="51" spans="2:13" x14ac:dyDescent="0.3">
      <c r="B51" s="15">
        <v>44249</v>
      </c>
      <c r="C51" s="17">
        <v>86.25</v>
      </c>
      <c r="D51" s="17">
        <v>86.25</v>
      </c>
      <c r="E51" s="17">
        <v>83</v>
      </c>
      <c r="F51" s="17">
        <v>83.800003000000004</v>
      </c>
      <c r="G51" s="17">
        <v>83.800003000000004</v>
      </c>
      <c r="K51" s="17">
        <v>86.25</v>
      </c>
      <c r="L51" s="17">
        <f t="shared" si="1"/>
        <v>-2.2923639901936965E-2</v>
      </c>
      <c r="M51" s="17">
        <f t="shared" si="0"/>
        <v>0.97552948691743757</v>
      </c>
    </row>
    <row r="52" spans="2:13" x14ac:dyDescent="0.3">
      <c r="B52" s="15">
        <v>44250</v>
      </c>
      <c r="C52" s="17">
        <v>84.199996999999996</v>
      </c>
      <c r="D52" s="17">
        <v>84.75</v>
      </c>
      <c r="E52" s="17">
        <v>82.550003000000004</v>
      </c>
      <c r="F52" s="17">
        <v>82.949996999999996</v>
      </c>
      <c r="G52" s="17">
        <v>82.949996999999996</v>
      </c>
      <c r="K52" s="17">
        <v>83.800003000000004</v>
      </c>
      <c r="L52" s="17">
        <f t="shared" si="1"/>
        <v>-2.8817012623909677E-2</v>
      </c>
      <c r="M52" s="17">
        <f t="shared" si="0"/>
        <v>0.69818761530961071</v>
      </c>
    </row>
    <row r="53" spans="2:13" x14ac:dyDescent="0.3">
      <c r="B53" s="15">
        <v>44251</v>
      </c>
      <c r="C53" s="17">
        <v>83.5</v>
      </c>
      <c r="D53" s="17">
        <v>85.150002000000001</v>
      </c>
      <c r="E53" s="17">
        <v>83.050003000000004</v>
      </c>
      <c r="F53" s="17">
        <v>83.75</v>
      </c>
      <c r="G53" s="17">
        <v>83.75</v>
      </c>
      <c r="K53" s="17">
        <v>82.949996999999996</v>
      </c>
      <c r="L53" s="17">
        <f t="shared" si="1"/>
        <v>-1.0195062817471914E-2</v>
      </c>
      <c r="M53" s="17">
        <f t="shared" si="0"/>
        <v>0.60196616894951926</v>
      </c>
    </row>
    <row r="54" spans="2:13" x14ac:dyDescent="0.3">
      <c r="B54" s="15">
        <v>44252</v>
      </c>
      <c r="C54" s="17">
        <v>84</v>
      </c>
      <c r="D54" s="17">
        <v>86.699996999999996</v>
      </c>
      <c r="E54" s="17">
        <v>84</v>
      </c>
      <c r="F54" s="17">
        <v>84.949996999999996</v>
      </c>
      <c r="G54" s="17">
        <v>84.949996999999996</v>
      </c>
      <c r="K54" s="17">
        <v>83.75</v>
      </c>
      <c r="L54" s="17">
        <f t="shared" si="1"/>
        <v>9.5981902350883511E-3</v>
      </c>
      <c r="M54" s="17">
        <f t="shared" si="0"/>
        <v>0.69252723058015708</v>
      </c>
    </row>
    <row r="55" spans="2:13" x14ac:dyDescent="0.3">
      <c r="B55" s="15">
        <v>44253</v>
      </c>
      <c r="C55" s="17">
        <v>83.699996999999996</v>
      </c>
      <c r="D55" s="17">
        <v>84.75</v>
      </c>
      <c r="E55" s="17">
        <v>82.5</v>
      </c>
      <c r="F55" s="17">
        <v>82.650002000000001</v>
      </c>
      <c r="G55" s="17">
        <v>82.650002000000001</v>
      </c>
      <c r="K55" s="17">
        <v>84.949996999999996</v>
      </c>
      <c r="L55" s="17">
        <f t="shared" si="1"/>
        <v>1.4226642097873478E-2</v>
      </c>
      <c r="M55" s="17">
        <f t="shared" si="0"/>
        <v>0.8283679740193437</v>
      </c>
    </row>
    <row r="56" spans="2:13" x14ac:dyDescent="0.3">
      <c r="B56" s="15">
        <v>44256</v>
      </c>
      <c r="C56" s="17">
        <v>83.699996999999996</v>
      </c>
      <c r="D56" s="17">
        <v>84.949996999999996</v>
      </c>
      <c r="E56" s="17">
        <v>82.800003000000004</v>
      </c>
      <c r="F56" s="17">
        <v>83.25</v>
      </c>
      <c r="G56" s="17">
        <v>83.25</v>
      </c>
      <c r="K56" s="17">
        <v>82.650002000000001</v>
      </c>
      <c r="L56" s="17">
        <f t="shared" si="1"/>
        <v>-2.7447964337589292E-2</v>
      </c>
      <c r="M56" s="17">
        <f t="shared" si="0"/>
        <v>0.56800646419355882</v>
      </c>
    </row>
    <row r="57" spans="2:13" x14ac:dyDescent="0.3">
      <c r="B57" s="15">
        <v>44257</v>
      </c>
      <c r="C57" s="17">
        <v>83.5</v>
      </c>
      <c r="D57" s="17">
        <v>84.900002000000001</v>
      </c>
      <c r="E57" s="17">
        <v>83.199996999999996</v>
      </c>
      <c r="F57" s="17">
        <v>83.849997999999999</v>
      </c>
      <c r="G57" s="17">
        <v>83.849997999999999</v>
      </c>
      <c r="K57" s="17">
        <v>83.25</v>
      </c>
      <c r="L57" s="17">
        <f t="shared" si="1"/>
        <v>7.2332803950932948E-3</v>
      </c>
      <c r="M57" s="17">
        <f t="shared" si="0"/>
        <v>0.63592677931270103</v>
      </c>
    </row>
    <row r="58" spans="2:13" x14ac:dyDescent="0.3">
      <c r="B58" s="15">
        <v>44258</v>
      </c>
      <c r="C58" s="17">
        <v>84.900002000000001</v>
      </c>
      <c r="D58" s="17">
        <v>89.800003000000004</v>
      </c>
      <c r="E58" s="17">
        <v>83.599997999999999</v>
      </c>
      <c r="F58" s="17">
        <v>88.849997999999999</v>
      </c>
      <c r="G58" s="17">
        <v>88.849997999999999</v>
      </c>
      <c r="K58" s="17">
        <v>83.849997999999999</v>
      </c>
      <c r="L58" s="17">
        <f t="shared" si="1"/>
        <v>7.1813355565475577E-3</v>
      </c>
      <c r="M58" s="17">
        <f t="shared" si="0"/>
        <v>0.70384709443184312</v>
      </c>
    </row>
    <row r="59" spans="2:13" x14ac:dyDescent="0.3">
      <c r="B59" s="15">
        <v>44259</v>
      </c>
      <c r="C59" s="17">
        <v>86.5</v>
      </c>
      <c r="D59" s="17">
        <v>90.599997999999999</v>
      </c>
      <c r="E59" s="17">
        <v>86</v>
      </c>
      <c r="F59" s="17">
        <v>87.550003000000004</v>
      </c>
      <c r="G59" s="17">
        <v>87.550003000000004</v>
      </c>
      <c r="K59" s="17">
        <v>88.849997999999999</v>
      </c>
      <c r="L59" s="17">
        <f t="shared" si="1"/>
        <v>5.7920067673711335E-2</v>
      </c>
      <c r="M59" s="17">
        <f t="shared" si="0"/>
        <v>1.2698516071064041</v>
      </c>
    </row>
    <row r="60" spans="2:13" x14ac:dyDescent="0.3">
      <c r="B60" s="15">
        <v>44260</v>
      </c>
      <c r="C60" s="17">
        <v>87.5</v>
      </c>
      <c r="D60" s="17">
        <v>87.949996999999996</v>
      </c>
      <c r="E60" s="17">
        <v>84.300003000000004</v>
      </c>
      <c r="F60" s="17">
        <v>84.949996999999996</v>
      </c>
      <c r="G60" s="17">
        <v>84.949996999999996</v>
      </c>
      <c r="K60" s="17">
        <v>87.550003000000004</v>
      </c>
      <c r="L60" s="17">
        <f t="shared" si="1"/>
        <v>-1.4739439092818031E-2</v>
      </c>
      <c r="M60" s="17">
        <f t="shared" si="0"/>
        <v>1.1226909998155314</v>
      </c>
    </row>
    <row r="61" spans="2:13" x14ac:dyDescent="0.3">
      <c r="B61" s="15">
        <v>44263</v>
      </c>
      <c r="C61" s="17">
        <v>84.849997999999999</v>
      </c>
      <c r="D61" s="17">
        <v>86.349997999999999</v>
      </c>
      <c r="E61" s="17">
        <v>83.599997999999999</v>
      </c>
      <c r="F61" s="17">
        <v>84.599997999999999</v>
      </c>
      <c r="G61" s="17">
        <v>84.599997999999999</v>
      </c>
      <c r="K61" s="17">
        <v>84.949996999999996</v>
      </c>
      <c r="L61" s="17">
        <f t="shared" si="1"/>
        <v>-3.0147280194944743E-2</v>
      </c>
      <c r="M61" s="17">
        <f t="shared" si="0"/>
        <v>0.8283679740193437</v>
      </c>
    </row>
    <row r="62" spans="2:13" x14ac:dyDescent="0.3">
      <c r="B62" s="15">
        <v>44264</v>
      </c>
      <c r="C62" s="17">
        <v>84.599997999999999</v>
      </c>
      <c r="D62" s="17">
        <v>85.400002000000001</v>
      </c>
      <c r="E62" s="17">
        <v>82.800003000000004</v>
      </c>
      <c r="F62" s="17">
        <v>83.5</v>
      </c>
      <c r="G62" s="17">
        <v>83.5</v>
      </c>
      <c r="K62" s="17">
        <v>84.599997999999999</v>
      </c>
      <c r="L62" s="17">
        <f t="shared" si="1"/>
        <v>-4.1285698315338274E-3</v>
      </c>
      <c r="M62" s="17">
        <f t="shared" si="0"/>
        <v>0.78874777133302731</v>
      </c>
    </row>
    <row r="63" spans="2:13" x14ac:dyDescent="0.3">
      <c r="B63" s="15">
        <v>44265</v>
      </c>
      <c r="C63" s="17">
        <v>85.25</v>
      </c>
      <c r="D63" s="17">
        <v>85.900002000000001</v>
      </c>
      <c r="E63" s="17">
        <v>82.699996999999996</v>
      </c>
      <c r="F63" s="17">
        <v>83.099997999999999</v>
      </c>
      <c r="G63" s="17">
        <v>83.099997999999999</v>
      </c>
      <c r="K63" s="17">
        <v>83.5</v>
      </c>
      <c r="L63" s="17">
        <f t="shared" si="1"/>
        <v>-1.3087611114705563E-2</v>
      </c>
      <c r="M63" s="17">
        <f t="shared" si="0"/>
        <v>0.66422700494642906</v>
      </c>
    </row>
    <row r="64" spans="2:13" x14ac:dyDescent="0.3">
      <c r="B64" s="15">
        <v>44267</v>
      </c>
      <c r="C64" s="17">
        <v>83.949996999999996</v>
      </c>
      <c r="D64" s="17">
        <v>84.199996999999996</v>
      </c>
      <c r="E64" s="17">
        <v>82</v>
      </c>
      <c r="F64" s="17">
        <v>82.550003000000004</v>
      </c>
      <c r="G64" s="17">
        <v>82.550003000000004</v>
      </c>
      <c r="K64" s="17">
        <v>83.099997999999999</v>
      </c>
      <c r="L64" s="17">
        <f t="shared" si="1"/>
        <v>-4.8019540627962263E-3</v>
      </c>
      <c r="M64" s="17">
        <f t="shared" si="0"/>
        <v>0.61894641753065904</v>
      </c>
    </row>
    <row r="65" spans="2:13" x14ac:dyDescent="0.3">
      <c r="B65" s="15">
        <v>44270</v>
      </c>
      <c r="C65" s="17">
        <v>83.25</v>
      </c>
      <c r="D65" s="17">
        <v>83.25</v>
      </c>
      <c r="E65" s="17">
        <v>79.650002000000001</v>
      </c>
      <c r="F65" s="17">
        <v>80.75</v>
      </c>
      <c r="G65" s="17">
        <v>80.75</v>
      </c>
      <c r="K65" s="17">
        <v>82.550003000000004</v>
      </c>
      <c r="L65" s="17">
        <f t="shared" si="1"/>
        <v>-6.640471086265959E-3</v>
      </c>
      <c r="M65" s="17">
        <f t="shared" si="0"/>
        <v>0.55668648714097047</v>
      </c>
    </row>
    <row r="66" spans="2:13" x14ac:dyDescent="0.3">
      <c r="B66" s="15">
        <v>44271</v>
      </c>
      <c r="C66" s="17">
        <v>80.599997999999999</v>
      </c>
      <c r="D66" s="17">
        <v>80.599997999999999</v>
      </c>
      <c r="E66" s="17">
        <v>78.699996999999996</v>
      </c>
      <c r="F66" s="17">
        <v>79.150002000000001</v>
      </c>
      <c r="G66" s="17">
        <v>79.150002000000001</v>
      </c>
      <c r="K66" s="17">
        <v>80.75</v>
      </c>
      <c r="L66" s="17">
        <f t="shared" si="1"/>
        <v>-2.2046244604981658E-2</v>
      </c>
      <c r="M66" s="17">
        <f t="shared" si="0"/>
        <v>0.35292452297542048</v>
      </c>
    </row>
    <row r="67" spans="2:13" x14ac:dyDescent="0.3">
      <c r="B67" s="15">
        <v>44272</v>
      </c>
      <c r="C67" s="17">
        <v>78.300003000000004</v>
      </c>
      <c r="D67" s="17">
        <v>81.800003000000004</v>
      </c>
      <c r="E67" s="17">
        <v>77.050003000000004</v>
      </c>
      <c r="F67" s="17">
        <v>77.900002000000001</v>
      </c>
      <c r="G67" s="17">
        <v>77.900002000000001</v>
      </c>
      <c r="K67" s="17">
        <v>79.150002000000001</v>
      </c>
      <c r="L67" s="17">
        <f t="shared" si="1"/>
        <v>-2.0013150507267478E-2</v>
      </c>
      <c r="M67" s="17">
        <f t="shared" si="0"/>
        <v>0.17180330532136609</v>
      </c>
    </row>
    <row r="68" spans="2:13" x14ac:dyDescent="0.3">
      <c r="B68" s="15">
        <v>44273</v>
      </c>
      <c r="C68" s="17">
        <v>77.800003000000004</v>
      </c>
      <c r="D68" s="17">
        <v>79</v>
      </c>
      <c r="E68" s="17">
        <v>74.599997999999999</v>
      </c>
      <c r="F68" s="17">
        <v>75.349997999999999</v>
      </c>
      <c r="G68" s="17">
        <v>75.349997999999999</v>
      </c>
      <c r="K68" s="17">
        <v>77.900002000000001</v>
      </c>
      <c r="L68" s="17">
        <f t="shared" si="1"/>
        <v>-1.5918833044855189E-2</v>
      </c>
      <c r="M68" s="17">
        <f t="shared" ref="M68:M131" si="2">STANDARDIZE(K68,AVERAGE(SJ_Adj_Close),_xlfn.STDEV.S(SJ_Adj_Close))</f>
        <v>3.0302177152725828E-2</v>
      </c>
    </row>
    <row r="69" spans="2:13" x14ac:dyDescent="0.3">
      <c r="B69" s="15">
        <v>44274</v>
      </c>
      <c r="C69" s="17">
        <v>73</v>
      </c>
      <c r="D69" s="17">
        <v>74.300003000000004</v>
      </c>
      <c r="E69" s="17">
        <v>69.25</v>
      </c>
      <c r="F69" s="17">
        <v>71.800003000000004</v>
      </c>
      <c r="G69" s="17">
        <v>71.800003000000004</v>
      </c>
      <c r="K69" s="17">
        <v>75.349997999999999</v>
      </c>
      <c r="L69" s="17">
        <f t="shared" si="1"/>
        <v>-3.3282080020939374E-2</v>
      </c>
      <c r="M69" s="17">
        <f t="shared" si="2"/>
        <v>-0.25836057711491056</v>
      </c>
    </row>
    <row r="70" spans="2:13" x14ac:dyDescent="0.3">
      <c r="B70" s="15">
        <v>44277</v>
      </c>
      <c r="C70" s="17">
        <v>72.949996999999996</v>
      </c>
      <c r="D70" s="17">
        <v>77</v>
      </c>
      <c r="E70" s="17">
        <v>71.849997999999999</v>
      </c>
      <c r="F70" s="17">
        <v>76.400002000000001</v>
      </c>
      <c r="G70" s="17">
        <v>76.400002000000001</v>
      </c>
      <c r="K70" s="17">
        <v>71.800003000000004</v>
      </c>
      <c r="L70" s="17">
        <f t="shared" ref="L70:L133" si="3">LN(K70/K69)</f>
        <v>-4.825938069279636E-2</v>
      </c>
      <c r="M70" s="17">
        <f t="shared" si="2"/>
        <v>-0.66022321510933568</v>
      </c>
    </row>
    <row r="71" spans="2:13" x14ac:dyDescent="0.3">
      <c r="B71" s="15">
        <v>44278</v>
      </c>
      <c r="C71" s="17">
        <v>77</v>
      </c>
      <c r="D71" s="17">
        <v>77.900002000000001</v>
      </c>
      <c r="E71" s="17">
        <v>74.550003000000004</v>
      </c>
      <c r="F71" s="17">
        <v>74.75</v>
      </c>
      <c r="G71" s="17">
        <v>74.75</v>
      </c>
      <c r="K71" s="17">
        <v>76.400002000000001</v>
      </c>
      <c r="L71" s="17">
        <f t="shared" si="3"/>
        <v>6.2098204513577511E-2</v>
      </c>
      <c r="M71" s="17">
        <f t="shared" si="2"/>
        <v>-0.13949917664964248</v>
      </c>
    </row>
    <row r="72" spans="2:13" x14ac:dyDescent="0.3">
      <c r="B72" s="15">
        <v>44279</v>
      </c>
      <c r="C72" s="17">
        <v>72.349997999999999</v>
      </c>
      <c r="D72" s="17">
        <v>73.949996999999996</v>
      </c>
      <c r="E72" s="17">
        <v>71.599997999999999</v>
      </c>
      <c r="F72" s="17">
        <v>71.849997999999999</v>
      </c>
      <c r="G72" s="17">
        <v>71.849997999999999</v>
      </c>
      <c r="K72" s="17">
        <v>74.75</v>
      </c>
      <c r="L72" s="17">
        <f t="shared" si="3"/>
        <v>-2.1833510079689165E-2</v>
      </c>
      <c r="M72" s="17">
        <f t="shared" si="2"/>
        <v>-0.32628089223405277</v>
      </c>
    </row>
    <row r="73" spans="2:13" x14ac:dyDescent="0.3">
      <c r="B73" s="15">
        <v>44280</v>
      </c>
      <c r="C73" s="17">
        <v>72.099997999999999</v>
      </c>
      <c r="D73" s="17">
        <v>72.550003000000004</v>
      </c>
      <c r="E73" s="17">
        <v>68.349997999999999</v>
      </c>
      <c r="F73" s="17">
        <v>68.75</v>
      </c>
      <c r="G73" s="17">
        <v>68.75</v>
      </c>
      <c r="K73" s="17">
        <v>71.849997999999999</v>
      </c>
      <c r="L73" s="17">
        <f t="shared" si="3"/>
        <v>-3.9568627581531179E-2</v>
      </c>
      <c r="M73" s="17">
        <f t="shared" si="2"/>
        <v>-0.65456373598710327</v>
      </c>
    </row>
    <row r="74" spans="2:13" x14ac:dyDescent="0.3">
      <c r="B74" s="15">
        <v>44281</v>
      </c>
      <c r="C74" s="17">
        <v>69</v>
      </c>
      <c r="D74" s="17">
        <v>70.75</v>
      </c>
      <c r="E74" s="17">
        <v>68.900002000000001</v>
      </c>
      <c r="F74" s="17">
        <v>69.25</v>
      </c>
      <c r="G74" s="17">
        <v>69.25</v>
      </c>
      <c r="K74" s="17">
        <v>68.75</v>
      </c>
      <c r="L74" s="17">
        <f t="shared" si="3"/>
        <v>-4.4103848142583932E-2</v>
      </c>
      <c r="M74" s="17">
        <f t="shared" si="2"/>
        <v>-1.0054863074435261</v>
      </c>
    </row>
    <row r="75" spans="2:13" x14ac:dyDescent="0.3">
      <c r="B75" s="15">
        <v>44285</v>
      </c>
      <c r="C75" s="17">
        <v>69.599997999999999</v>
      </c>
      <c r="D75" s="17">
        <v>70.099997999999999</v>
      </c>
      <c r="E75" s="17">
        <v>68</v>
      </c>
      <c r="F75" s="17">
        <v>68.349997999999999</v>
      </c>
      <c r="G75" s="17">
        <v>68.349997999999999</v>
      </c>
      <c r="K75" s="17">
        <v>69.25</v>
      </c>
      <c r="L75" s="17">
        <f t="shared" si="3"/>
        <v>7.2464085207672533E-3</v>
      </c>
      <c r="M75" s="17">
        <f t="shared" si="2"/>
        <v>-0.94888585617606991</v>
      </c>
    </row>
    <row r="76" spans="2:13" x14ac:dyDescent="0.3">
      <c r="B76" s="15">
        <v>44286</v>
      </c>
      <c r="C76" s="17">
        <v>68.800003000000004</v>
      </c>
      <c r="D76" s="17">
        <v>71.199996999999996</v>
      </c>
      <c r="E76" s="17">
        <v>68.599997999999999</v>
      </c>
      <c r="F76" s="17">
        <v>69.300003000000004</v>
      </c>
      <c r="G76" s="17">
        <v>69.300003000000004</v>
      </c>
      <c r="K76" s="17">
        <v>68.349997999999999</v>
      </c>
      <c r="L76" s="17">
        <f t="shared" si="3"/>
        <v>-1.3081611158645571E-2</v>
      </c>
      <c r="M76" s="17">
        <f t="shared" si="2"/>
        <v>-1.0507668948592961</v>
      </c>
    </row>
    <row r="77" spans="2:13" x14ac:dyDescent="0.3">
      <c r="B77" s="15">
        <v>44287</v>
      </c>
      <c r="C77" s="17">
        <v>70.199996999999996</v>
      </c>
      <c r="D77" s="17">
        <v>72.599997999999999</v>
      </c>
      <c r="E77" s="17">
        <v>69.699996999999996</v>
      </c>
      <c r="F77" s="17">
        <v>72.150002000000001</v>
      </c>
      <c r="G77" s="17">
        <v>72.150002000000001</v>
      </c>
      <c r="K77" s="17">
        <v>69.300003000000004</v>
      </c>
      <c r="L77" s="17">
        <f t="shared" si="3"/>
        <v>1.3803415577097621E-2</v>
      </c>
      <c r="M77" s="17">
        <f t="shared" si="2"/>
        <v>-0.94322547144661628</v>
      </c>
    </row>
    <row r="78" spans="2:13" x14ac:dyDescent="0.3">
      <c r="B78" s="15">
        <v>44291</v>
      </c>
      <c r="C78" s="17">
        <v>71</v>
      </c>
      <c r="D78" s="17">
        <v>71.199996999999996</v>
      </c>
      <c r="E78" s="17">
        <v>68</v>
      </c>
      <c r="F78" s="17">
        <v>68.75</v>
      </c>
      <c r="G78" s="17">
        <v>68.75</v>
      </c>
      <c r="K78" s="17">
        <v>72.150002000000001</v>
      </c>
      <c r="L78" s="17">
        <f t="shared" si="3"/>
        <v>4.0302363454007312E-2</v>
      </c>
      <c r="M78" s="17">
        <f t="shared" si="2"/>
        <v>-0.6206030124230193</v>
      </c>
    </row>
    <row r="79" spans="2:13" x14ac:dyDescent="0.3">
      <c r="B79" s="15">
        <v>44292</v>
      </c>
      <c r="C79" s="17">
        <v>68.75</v>
      </c>
      <c r="D79" s="17">
        <v>69.800003000000004</v>
      </c>
      <c r="E79" s="17">
        <v>68.099997999999999</v>
      </c>
      <c r="F79" s="17">
        <v>69.400002000000001</v>
      </c>
      <c r="G79" s="17">
        <v>69.400002000000001</v>
      </c>
      <c r="K79" s="17">
        <v>68.75</v>
      </c>
      <c r="L79" s="17">
        <f t="shared" si="3"/>
        <v>-4.8270576393226565E-2</v>
      </c>
      <c r="M79" s="17">
        <f t="shared" si="2"/>
        <v>-1.0054863074435261</v>
      </c>
    </row>
    <row r="80" spans="2:13" x14ac:dyDescent="0.3">
      <c r="B80" s="15">
        <v>44293</v>
      </c>
      <c r="C80" s="17">
        <v>69</v>
      </c>
      <c r="D80" s="17">
        <v>72.400002000000001</v>
      </c>
      <c r="E80" s="17">
        <v>68.75</v>
      </c>
      <c r="F80" s="17">
        <v>71.849997999999999</v>
      </c>
      <c r="G80" s="17">
        <v>71.849997999999999</v>
      </c>
      <c r="K80" s="17">
        <v>69.400002000000001</v>
      </c>
      <c r="L80" s="17">
        <f t="shared" si="3"/>
        <v>9.4101597845216052E-3</v>
      </c>
      <c r="M80" s="17">
        <f t="shared" si="2"/>
        <v>-0.93190549439402792</v>
      </c>
    </row>
    <row r="81" spans="2:13" x14ac:dyDescent="0.3">
      <c r="B81" s="15">
        <v>44294</v>
      </c>
      <c r="C81" s="17">
        <v>71.849997999999999</v>
      </c>
      <c r="D81" s="17">
        <v>72.199996999999996</v>
      </c>
      <c r="E81" s="17">
        <v>70.5</v>
      </c>
      <c r="F81" s="17">
        <v>71.449996999999996</v>
      </c>
      <c r="G81" s="17">
        <v>71.449996999999996</v>
      </c>
      <c r="K81" s="17">
        <v>71.849997999999999</v>
      </c>
      <c r="L81" s="17">
        <f t="shared" si="3"/>
        <v>3.469368835806233E-2</v>
      </c>
      <c r="M81" s="17">
        <f t="shared" si="2"/>
        <v>-0.65456373598710327</v>
      </c>
    </row>
    <row r="82" spans="2:13" x14ac:dyDescent="0.3">
      <c r="B82" s="15">
        <v>44295</v>
      </c>
      <c r="C82" s="17">
        <v>70.650002000000001</v>
      </c>
      <c r="D82" s="17">
        <v>71.449996999999996</v>
      </c>
      <c r="E82" s="17">
        <v>70.150002000000001</v>
      </c>
      <c r="F82" s="17">
        <v>71.050003000000004</v>
      </c>
      <c r="G82" s="17">
        <v>71.050003000000004</v>
      </c>
      <c r="K82" s="17">
        <v>71.449996999999996</v>
      </c>
      <c r="L82" s="17">
        <f t="shared" si="3"/>
        <v>-5.5827223007928273E-3</v>
      </c>
      <c r="M82" s="17">
        <f t="shared" si="2"/>
        <v>-0.69984421020197107</v>
      </c>
    </row>
    <row r="83" spans="2:13" x14ac:dyDescent="0.3">
      <c r="B83" s="15">
        <v>44298</v>
      </c>
      <c r="C83" s="17">
        <v>68</v>
      </c>
      <c r="D83" s="17">
        <v>69</v>
      </c>
      <c r="E83" s="17">
        <v>65.199996999999996</v>
      </c>
      <c r="F83" s="17">
        <v>66.349997999999999</v>
      </c>
      <c r="G83" s="17">
        <v>66.349997999999999</v>
      </c>
      <c r="K83" s="17">
        <v>71.050003000000004</v>
      </c>
      <c r="L83" s="17">
        <f t="shared" si="3"/>
        <v>-5.6139656215768718E-3</v>
      </c>
      <c r="M83" s="17">
        <f t="shared" si="2"/>
        <v>-0.74512389201051987</v>
      </c>
    </row>
    <row r="84" spans="2:13" x14ac:dyDescent="0.3">
      <c r="B84" s="15">
        <v>44299</v>
      </c>
      <c r="C84" s="17">
        <v>65.199996999999996</v>
      </c>
      <c r="D84" s="17">
        <v>70.449996999999996</v>
      </c>
      <c r="E84" s="17">
        <v>65.199996999999996</v>
      </c>
      <c r="F84" s="17">
        <v>68.199996999999996</v>
      </c>
      <c r="G84" s="17">
        <v>68.199996999999996</v>
      </c>
      <c r="K84" s="17">
        <v>66.349997999999999</v>
      </c>
      <c r="L84" s="17">
        <f t="shared" si="3"/>
        <v>-6.8440166131858868E-2</v>
      </c>
      <c r="M84" s="17">
        <f t="shared" si="2"/>
        <v>-1.2771686999291203</v>
      </c>
    </row>
    <row r="85" spans="2:13" x14ac:dyDescent="0.3">
      <c r="B85" s="15">
        <v>44301</v>
      </c>
      <c r="C85" s="17">
        <v>68</v>
      </c>
      <c r="D85" s="17">
        <v>68.25</v>
      </c>
      <c r="E85" s="17">
        <v>65.5</v>
      </c>
      <c r="F85" s="17">
        <v>66.75</v>
      </c>
      <c r="G85" s="17">
        <v>66.75</v>
      </c>
      <c r="K85" s="17">
        <v>68.199996999999996</v>
      </c>
      <c r="L85" s="17">
        <f t="shared" si="3"/>
        <v>2.7500790226109687E-2</v>
      </c>
      <c r="M85" s="17">
        <f t="shared" si="2"/>
        <v>-1.0677471434404358</v>
      </c>
    </row>
    <row r="86" spans="2:13" x14ac:dyDescent="0.3">
      <c r="B86" s="15">
        <v>44302</v>
      </c>
      <c r="C86" s="17">
        <v>67.400002000000001</v>
      </c>
      <c r="D86" s="17">
        <v>68.199996999999996</v>
      </c>
      <c r="E86" s="17">
        <v>65.699996999999996</v>
      </c>
      <c r="F86" s="17">
        <v>65.900002000000001</v>
      </c>
      <c r="G86" s="17">
        <v>65.900002000000001</v>
      </c>
      <c r="K86" s="17">
        <v>66.75</v>
      </c>
      <c r="L86" s="17">
        <f t="shared" si="3"/>
        <v>-2.1490223580786689E-2</v>
      </c>
      <c r="M86" s="17">
        <f t="shared" si="2"/>
        <v>-1.2318881125133503</v>
      </c>
    </row>
    <row r="87" spans="2:13" x14ac:dyDescent="0.3">
      <c r="B87" s="15">
        <v>44305</v>
      </c>
      <c r="C87" s="17">
        <v>63</v>
      </c>
      <c r="D87" s="17">
        <v>63</v>
      </c>
      <c r="E87" s="17">
        <v>61.049999</v>
      </c>
      <c r="F87" s="17">
        <v>61.299999</v>
      </c>
      <c r="G87" s="17">
        <v>61.299999</v>
      </c>
      <c r="K87" s="17">
        <v>65.900002000000001</v>
      </c>
      <c r="L87" s="17">
        <f t="shared" si="3"/>
        <v>-1.2815825422884161E-2</v>
      </c>
      <c r="M87" s="17">
        <f t="shared" si="2"/>
        <v>-1.3281086532662205</v>
      </c>
    </row>
    <row r="88" spans="2:13" x14ac:dyDescent="0.3">
      <c r="B88" s="15">
        <v>44306</v>
      </c>
      <c r="C88" s="17">
        <v>62.25</v>
      </c>
      <c r="D88" s="17">
        <v>63.400002000000001</v>
      </c>
      <c r="E88" s="17">
        <v>60.549999</v>
      </c>
      <c r="F88" s="17">
        <v>61.450001</v>
      </c>
      <c r="G88" s="17">
        <v>61.450001</v>
      </c>
      <c r="K88" s="17">
        <v>61.299999</v>
      </c>
      <c r="L88" s="17">
        <f t="shared" si="3"/>
        <v>-7.2358645228522853E-2</v>
      </c>
      <c r="M88" s="17">
        <f t="shared" si="2"/>
        <v>-1.8488331445295245</v>
      </c>
    </row>
    <row r="89" spans="2:13" x14ac:dyDescent="0.3">
      <c r="B89" s="15">
        <v>44308</v>
      </c>
      <c r="C89" s="17">
        <v>60.549999</v>
      </c>
      <c r="D89" s="17">
        <v>60.900002000000001</v>
      </c>
      <c r="E89" s="17">
        <v>59.400002000000001</v>
      </c>
      <c r="F89" s="17">
        <v>60.049999</v>
      </c>
      <c r="G89" s="17">
        <v>60.049999</v>
      </c>
      <c r="K89" s="17">
        <v>61.450001</v>
      </c>
      <c r="L89" s="17">
        <f t="shared" si="3"/>
        <v>2.4440256564847809E-3</v>
      </c>
      <c r="M89" s="17">
        <f t="shared" si="2"/>
        <v>-1.8318527827474824</v>
      </c>
    </row>
    <row r="90" spans="2:13" x14ac:dyDescent="0.3">
      <c r="B90" s="15">
        <v>44309</v>
      </c>
      <c r="C90" s="17">
        <v>60</v>
      </c>
      <c r="D90" s="17">
        <v>61.299999</v>
      </c>
      <c r="E90" s="17">
        <v>59.549999</v>
      </c>
      <c r="F90" s="17">
        <v>60.799999</v>
      </c>
      <c r="G90" s="17">
        <v>60.799999</v>
      </c>
      <c r="K90" s="17">
        <v>60.049999</v>
      </c>
      <c r="L90" s="17">
        <f t="shared" si="3"/>
        <v>-2.3046320412233694E-2</v>
      </c>
      <c r="M90" s="17">
        <f t="shared" si="2"/>
        <v>-1.9903342726981648</v>
      </c>
    </row>
    <row r="91" spans="2:13" x14ac:dyDescent="0.3">
      <c r="B91" s="15">
        <v>44312</v>
      </c>
      <c r="C91" s="17">
        <v>61.950001</v>
      </c>
      <c r="D91" s="17">
        <v>63.650002000000001</v>
      </c>
      <c r="E91" s="17">
        <v>61.200001</v>
      </c>
      <c r="F91" s="17">
        <v>62</v>
      </c>
      <c r="G91" s="17">
        <v>62</v>
      </c>
      <c r="K91" s="17">
        <v>60.799999</v>
      </c>
      <c r="L91" s="17">
        <f t="shared" si="3"/>
        <v>1.2412240651549774E-2</v>
      </c>
      <c r="M91" s="17">
        <f t="shared" si="2"/>
        <v>-1.9054335957969806</v>
      </c>
    </row>
    <row r="92" spans="2:13" x14ac:dyDescent="0.3">
      <c r="B92" s="15">
        <v>44313</v>
      </c>
      <c r="C92" s="17">
        <v>63</v>
      </c>
      <c r="D92" s="17">
        <v>65</v>
      </c>
      <c r="E92" s="17">
        <v>62.599997999999999</v>
      </c>
      <c r="F92" s="17">
        <v>64.75</v>
      </c>
      <c r="G92" s="17">
        <v>64.75</v>
      </c>
      <c r="K92" s="17">
        <v>62</v>
      </c>
      <c r="L92" s="17">
        <f t="shared" si="3"/>
        <v>1.9544612520338893E-2</v>
      </c>
      <c r="M92" s="17">
        <f t="shared" si="2"/>
        <v>-1.7695923995541833</v>
      </c>
    </row>
    <row r="93" spans="2:13" x14ac:dyDescent="0.3">
      <c r="B93" s="15">
        <v>44314</v>
      </c>
      <c r="C93" s="17">
        <v>65.5</v>
      </c>
      <c r="D93" s="17">
        <v>65.949996999999996</v>
      </c>
      <c r="E93" s="17">
        <v>63.700001</v>
      </c>
      <c r="F93" s="17">
        <v>64.800003000000004</v>
      </c>
      <c r="G93" s="17">
        <v>64.800003000000004</v>
      </c>
      <c r="K93" s="17">
        <v>64.75</v>
      </c>
      <c r="L93" s="17">
        <f t="shared" si="3"/>
        <v>4.3399315534555644E-2</v>
      </c>
      <c r="M93" s="17">
        <f t="shared" si="2"/>
        <v>-1.4582899175831747</v>
      </c>
    </row>
    <row r="94" spans="2:13" x14ac:dyDescent="0.3">
      <c r="B94" s="15">
        <v>44315</v>
      </c>
      <c r="C94" s="17">
        <v>65.650002000000001</v>
      </c>
      <c r="D94" s="17">
        <v>66.099997999999999</v>
      </c>
      <c r="E94" s="17">
        <v>63.549999</v>
      </c>
      <c r="F94" s="17">
        <v>63.950001</v>
      </c>
      <c r="G94" s="17">
        <v>63.950001</v>
      </c>
      <c r="K94" s="17">
        <v>64.800003000000004</v>
      </c>
      <c r="L94" s="17">
        <f t="shared" si="3"/>
        <v>7.7194907487705873E-4</v>
      </c>
      <c r="M94" s="17">
        <f t="shared" si="2"/>
        <v>-1.4526295328537211</v>
      </c>
    </row>
    <row r="95" spans="2:13" x14ac:dyDescent="0.3">
      <c r="B95" s="15">
        <v>44316</v>
      </c>
      <c r="C95" s="17">
        <v>63</v>
      </c>
      <c r="D95" s="17">
        <v>64</v>
      </c>
      <c r="E95" s="17">
        <v>62.5</v>
      </c>
      <c r="F95" s="17">
        <v>62.799999</v>
      </c>
      <c r="G95" s="17">
        <v>62.799999</v>
      </c>
      <c r="K95" s="17">
        <v>63.950001</v>
      </c>
      <c r="L95" s="17">
        <f t="shared" si="3"/>
        <v>-1.3204105992456153E-2</v>
      </c>
      <c r="M95" s="17">
        <f t="shared" si="2"/>
        <v>-1.5488505264102019</v>
      </c>
    </row>
    <row r="96" spans="2:13" x14ac:dyDescent="0.3">
      <c r="B96" s="15">
        <v>44319</v>
      </c>
      <c r="C96" s="17">
        <v>62.799999</v>
      </c>
      <c r="D96" s="17">
        <v>62.799999</v>
      </c>
      <c r="E96" s="17">
        <v>60.700001</v>
      </c>
      <c r="F96" s="17">
        <v>61.400002000000001</v>
      </c>
      <c r="G96" s="17">
        <v>61.400002000000001</v>
      </c>
      <c r="K96" s="17">
        <v>62.799999</v>
      </c>
      <c r="L96" s="17">
        <f t="shared" si="3"/>
        <v>-1.8146486111482205E-2</v>
      </c>
      <c r="M96" s="17">
        <f t="shared" si="2"/>
        <v>-1.6790317907271561</v>
      </c>
    </row>
    <row r="97" spans="2:13" x14ac:dyDescent="0.3">
      <c r="B97" s="15">
        <v>44320</v>
      </c>
      <c r="C97" s="17">
        <v>62</v>
      </c>
      <c r="D97" s="17">
        <v>63.299999</v>
      </c>
      <c r="E97" s="17">
        <v>61</v>
      </c>
      <c r="F97" s="17">
        <v>61.650002000000001</v>
      </c>
      <c r="G97" s="17">
        <v>61.650002000000001</v>
      </c>
      <c r="K97" s="17">
        <v>61.400002000000001</v>
      </c>
      <c r="L97" s="17">
        <f t="shared" si="3"/>
        <v>-2.2545189824199782E-2</v>
      </c>
      <c r="M97" s="17">
        <f t="shared" si="2"/>
        <v>-1.8375127146733254</v>
      </c>
    </row>
    <row r="98" spans="2:13" x14ac:dyDescent="0.3">
      <c r="B98" s="15">
        <v>44321</v>
      </c>
      <c r="C98" s="17">
        <v>61.900002000000001</v>
      </c>
      <c r="D98" s="17">
        <v>63.599997999999999</v>
      </c>
      <c r="E98" s="17">
        <v>61.25</v>
      </c>
      <c r="F98" s="17">
        <v>62.900002000000001</v>
      </c>
      <c r="G98" s="17">
        <v>62.900002000000001</v>
      </c>
      <c r="K98" s="17">
        <v>61.650002000000001</v>
      </c>
      <c r="L98" s="17">
        <f t="shared" si="3"/>
        <v>4.063394325166998E-3</v>
      </c>
      <c r="M98" s="17">
        <f t="shared" si="2"/>
        <v>-1.8092124890395975</v>
      </c>
    </row>
    <row r="99" spans="2:13" x14ac:dyDescent="0.3">
      <c r="B99" s="15">
        <v>44322</v>
      </c>
      <c r="C99" s="17">
        <v>63.150002000000001</v>
      </c>
      <c r="D99" s="17">
        <v>63.5</v>
      </c>
      <c r="E99" s="17">
        <v>62.25</v>
      </c>
      <c r="F99" s="17">
        <v>62.75</v>
      </c>
      <c r="G99" s="17">
        <v>62.75</v>
      </c>
      <c r="K99" s="17">
        <v>62.900002000000001</v>
      </c>
      <c r="L99" s="17">
        <f t="shared" si="3"/>
        <v>2.0072933451343665E-2</v>
      </c>
      <c r="M99" s="17">
        <f t="shared" si="2"/>
        <v>-1.6677113608709573</v>
      </c>
    </row>
    <row r="100" spans="2:13" x14ac:dyDescent="0.3">
      <c r="B100" s="15">
        <v>44323</v>
      </c>
      <c r="C100" s="17">
        <v>62.75</v>
      </c>
      <c r="D100" s="17">
        <v>63.400002000000001</v>
      </c>
      <c r="E100" s="17">
        <v>62.5</v>
      </c>
      <c r="F100" s="17">
        <v>62.599997999999999</v>
      </c>
      <c r="G100" s="17">
        <v>62.599997999999999</v>
      </c>
      <c r="K100" s="17">
        <v>62.75</v>
      </c>
      <c r="L100" s="17">
        <f t="shared" si="3"/>
        <v>-2.3876174910034296E-3</v>
      </c>
      <c r="M100" s="17">
        <f t="shared" si="2"/>
        <v>-1.6846917226529992</v>
      </c>
    </row>
    <row r="101" spans="2:13" x14ac:dyDescent="0.3">
      <c r="B101" s="15">
        <v>44326</v>
      </c>
      <c r="C101" s="17">
        <v>62.849997999999999</v>
      </c>
      <c r="D101" s="17">
        <v>63.849997999999999</v>
      </c>
      <c r="E101" s="17">
        <v>62.25</v>
      </c>
      <c r="F101" s="17">
        <v>63.599997999999999</v>
      </c>
      <c r="G101" s="17">
        <v>63.599997999999999</v>
      </c>
      <c r="K101" s="17">
        <v>62.599997999999999</v>
      </c>
      <c r="L101" s="17">
        <f t="shared" si="3"/>
        <v>-2.3933318547226827E-3</v>
      </c>
      <c r="M101" s="17">
        <f t="shared" si="2"/>
        <v>-1.7016720844350413</v>
      </c>
    </row>
    <row r="102" spans="2:13" x14ac:dyDescent="0.3">
      <c r="B102" s="15">
        <v>44327</v>
      </c>
      <c r="C102" s="17">
        <v>63</v>
      </c>
      <c r="D102" s="17">
        <v>70.199996999999996</v>
      </c>
      <c r="E102" s="17">
        <v>62.900002000000001</v>
      </c>
      <c r="F102" s="17">
        <v>69.650002000000001</v>
      </c>
      <c r="G102" s="17">
        <v>69.650002000000001</v>
      </c>
      <c r="K102" s="17">
        <v>63.599997999999999</v>
      </c>
      <c r="L102" s="17">
        <f t="shared" si="3"/>
        <v>1.5848192742364625E-2</v>
      </c>
      <c r="M102" s="17">
        <f t="shared" si="2"/>
        <v>-1.5884711819001289</v>
      </c>
    </row>
    <row r="103" spans="2:13" x14ac:dyDescent="0.3">
      <c r="B103" s="15">
        <v>44328</v>
      </c>
      <c r="C103" s="17">
        <v>70.849997999999999</v>
      </c>
      <c r="D103" s="17">
        <v>73.400002000000001</v>
      </c>
      <c r="E103" s="17">
        <v>70.199996999999996</v>
      </c>
      <c r="F103" s="17">
        <v>71.849997999999999</v>
      </c>
      <c r="G103" s="17">
        <v>71.849997999999999</v>
      </c>
      <c r="K103" s="17">
        <v>69.650002000000001</v>
      </c>
      <c r="L103" s="17">
        <f t="shared" si="3"/>
        <v>9.0869290041282774E-2</v>
      </c>
      <c r="M103" s="17">
        <f t="shared" si="2"/>
        <v>-0.9036052687602999</v>
      </c>
    </row>
    <row r="104" spans="2:13" x14ac:dyDescent="0.3">
      <c r="B104" s="15">
        <v>44330</v>
      </c>
      <c r="C104" s="17">
        <v>73.099997999999999</v>
      </c>
      <c r="D104" s="17">
        <v>73.25</v>
      </c>
      <c r="E104" s="17">
        <v>68.300003000000004</v>
      </c>
      <c r="F104" s="17">
        <v>69.849997999999999</v>
      </c>
      <c r="G104" s="17">
        <v>69.849997999999999</v>
      </c>
      <c r="K104" s="17">
        <v>71.849997999999999</v>
      </c>
      <c r="L104" s="17">
        <f t="shared" si="3"/>
        <v>3.1097855748446646E-2</v>
      </c>
      <c r="M104" s="17">
        <f t="shared" si="2"/>
        <v>-0.65456373598710327</v>
      </c>
    </row>
    <row r="105" spans="2:13" x14ac:dyDescent="0.3">
      <c r="B105" s="15">
        <v>44333</v>
      </c>
      <c r="C105" s="17">
        <v>70.849997999999999</v>
      </c>
      <c r="D105" s="17">
        <v>71.400002000000001</v>
      </c>
      <c r="E105" s="17">
        <v>69.699996999999996</v>
      </c>
      <c r="F105" s="17">
        <v>70.300003000000004</v>
      </c>
      <c r="G105" s="17">
        <v>70.300003000000004</v>
      </c>
      <c r="K105" s="17">
        <v>69.849997999999999</v>
      </c>
      <c r="L105" s="17">
        <f t="shared" si="3"/>
        <v>-2.8230527619078703E-2</v>
      </c>
      <c r="M105" s="17">
        <f t="shared" si="2"/>
        <v>-0.8809655410569277</v>
      </c>
    </row>
    <row r="106" spans="2:13" x14ac:dyDescent="0.3">
      <c r="B106" s="15">
        <v>44334</v>
      </c>
      <c r="C106" s="17">
        <v>71.849997999999999</v>
      </c>
      <c r="D106" s="17">
        <v>77.349997999999999</v>
      </c>
      <c r="E106" s="17">
        <v>71.25</v>
      </c>
      <c r="F106" s="17">
        <v>76.449996999999996</v>
      </c>
      <c r="G106" s="17">
        <v>76.449996999999996</v>
      </c>
      <c r="K106" s="17">
        <v>70.300003000000004</v>
      </c>
      <c r="L106" s="17">
        <f t="shared" si="3"/>
        <v>6.4217844206857439E-3</v>
      </c>
      <c r="M106" s="17">
        <f t="shared" si="2"/>
        <v>-0.83002456891170406</v>
      </c>
    </row>
    <row r="107" spans="2:13" x14ac:dyDescent="0.3">
      <c r="B107" s="15">
        <v>44335</v>
      </c>
      <c r="C107" s="17">
        <v>75.699996999999996</v>
      </c>
      <c r="D107" s="17">
        <v>78.449996999999996</v>
      </c>
      <c r="E107" s="17">
        <v>74.300003000000004</v>
      </c>
      <c r="F107" s="17">
        <v>75</v>
      </c>
      <c r="G107" s="17">
        <v>75</v>
      </c>
      <c r="K107" s="17">
        <v>76.449996999999996</v>
      </c>
      <c r="L107" s="17">
        <f t="shared" si="3"/>
        <v>8.386505164286466E-2</v>
      </c>
      <c r="M107" s="17">
        <f t="shared" si="2"/>
        <v>-0.13383969752741004</v>
      </c>
    </row>
    <row r="108" spans="2:13" x14ac:dyDescent="0.3">
      <c r="B108" s="15">
        <v>44336</v>
      </c>
      <c r="C108" s="17">
        <v>75.199996999999996</v>
      </c>
      <c r="D108" s="17">
        <v>76.550003000000004</v>
      </c>
      <c r="E108" s="17">
        <v>74.300003000000004</v>
      </c>
      <c r="F108" s="17">
        <v>74.849997999999999</v>
      </c>
      <c r="G108" s="17">
        <v>74.849997999999999</v>
      </c>
      <c r="K108" s="17">
        <v>75</v>
      </c>
      <c r="L108" s="17">
        <f t="shared" si="3"/>
        <v>-1.9148779597425874E-2</v>
      </c>
      <c r="M108" s="17">
        <f t="shared" si="2"/>
        <v>-0.29798066660032468</v>
      </c>
    </row>
    <row r="109" spans="2:13" x14ac:dyDescent="0.3">
      <c r="B109" s="15">
        <v>44337</v>
      </c>
      <c r="C109" s="17">
        <v>75.699996999999996</v>
      </c>
      <c r="D109" s="17">
        <v>77.199996999999996</v>
      </c>
      <c r="E109" s="17">
        <v>75.199996999999996</v>
      </c>
      <c r="F109" s="17">
        <v>76.25</v>
      </c>
      <c r="G109" s="17">
        <v>76.25</v>
      </c>
      <c r="K109" s="17">
        <v>74.849997999999999</v>
      </c>
      <c r="L109" s="17">
        <f t="shared" si="3"/>
        <v>-2.0020293907803024E-3</v>
      </c>
      <c r="M109" s="17">
        <f t="shared" si="2"/>
        <v>-0.31496102838236667</v>
      </c>
    </row>
    <row r="110" spans="2:13" x14ac:dyDescent="0.3">
      <c r="B110" s="15">
        <v>44340</v>
      </c>
      <c r="C110" s="17">
        <v>78.800003000000004</v>
      </c>
      <c r="D110" s="17">
        <v>82.150002000000001</v>
      </c>
      <c r="E110" s="17">
        <v>77</v>
      </c>
      <c r="F110" s="17">
        <v>81.25</v>
      </c>
      <c r="G110" s="17">
        <v>81.25</v>
      </c>
      <c r="K110" s="17">
        <v>76.25</v>
      </c>
      <c r="L110" s="17">
        <f t="shared" si="3"/>
        <v>1.8531331341990906E-2</v>
      </c>
      <c r="M110" s="17">
        <f t="shared" si="2"/>
        <v>-0.15647953843168444</v>
      </c>
    </row>
    <row r="111" spans="2:13" x14ac:dyDescent="0.3">
      <c r="B111" s="15">
        <v>44341</v>
      </c>
      <c r="C111" s="17">
        <v>82.400002000000001</v>
      </c>
      <c r="D111" s="17">
        <v>83.900002000000001</v>
      </c>
      <c r="E111" s="17">
        <v>80.099997999999999</v>
      </c>
      <c r="F111" s="17">
        <v>82.25</v>
      </c>
      <c r="G111" s="17">
        <v>82.25</v>
      </c>
      <c r="K111" s="17">
        <v>81.25</v>
      </c>
      <c r="L111" s="17">
        <f t="shared" si="3"/>
        <v>6.351340572232593E-2</v>
      </c>
      <c r="M111" s="17">
        <f t="shared" si="2"/>
        <v>0.40952497424287659</v>
      </c>
    </row>
    <row r="112" spans="2:13" x14ac:dyDescent="0.3">
      <c r="B112" s="15">
        <v>44342</v>
      </c>
      <c r="C112" s="17">
        <v>83.099997999999999</v>
      </c>
      <c r="D112" s="17">
        <v>83.300003000000004</v>
      </c>
      <c r="E112" s="17">
        <v>80.75</v>
      </c>
      <c r="F112" s="17">
        <v>81</v>
      </c>
      <c r="G112" s="17">
        <v>81</v>
      </c>
      <c r="K112" s="17">
        <v>82.25</v>
      </c>
      <c r="L112" s="17">
        <f t="shared" si="3"/>
        <v>1.2232568435634451E-2</v>
      </c>
      <c r="M112" s="17">
        <f t="shared" si="2"/>
        <v>0.52272587677778881</v>
      </c>
    </row>
    <row r="113" spans="2:13" x14ac:dyDescent="0.3">
      <c r="B113" s="15">
        <v>44343</v>
      </c>
      <c r="C113" s="17">
        <v>81.25</v>
      </c>
      <c r="D113" s="17">
        <v>81.900002000000001</v>
      </c>
      <c r="E113" s="17">
        <v>77.5</v>
      </c>
      <c r="F113" s="17">
        <v>78.650002000000001</v>
      </c>
      <c r="G113" s="17">
        <v>78.650002000000001</v>
      </c>
      <c r="K113" s="17">
        <v>81</v>
      </c>
      <c r="L113" s="17">
        <f t="shared" si="3"/>
        <v>-1.5314234973042481E-2</v>
      </c>
      <c r="M113" s="17">
        <f t="shared" si="2"/>
        <v>0.38122474860914851</v>
      </c>
    </row>
    <row r="114" spans="2:13" x14ac:dyDescent="0.3">
      <c r="B114" s="15">
        <v>44344</v>
      </c>
      <c r="C114" s="17">
        <v>78.699996999999996</v>
      </c>
      <c r="D114" s="17">
        <v>80.75</v>
      </c>
      <c r="E114" s="17">
        <v>78.5</v>
      </c>
      <c r="F114" s="17">
        <v>79.199996999999996</v>
      </c>
      <c r="G114" s="17">
        <v>79.199996999999996</v>
      </c>
      <c r="K114" s="17">
        <v>78.650002000000001</v>
      </c>
      <c r="L114" s="17">
        <f t="shared" si="3"/>
        <v>-2.944149973903587E-2</v>
      </c>
      <c r="M114" s="17">
        <f t="shared" si="2"/>
        <v>0.11520285405390998</v>
      </c>
    </row>
    <row r="115" spans="2:13" x14ac:dyDescent="0.3">
      <c r="B115" s="15">
        <v>44347</v>
      </c>
      <c r="C115" s="17">
        <v>81.449996999999996</v>
      </c>
      <c r="D115" s="17">
        <v>81.849997999999999</v>
      </c>
      <c r="E115" s="17">
        <v>78.650002000000001</v>
      </c>
      <c r="F115" s="17">
        <v>79.599997999999999</v>
      </c>
      <c r="G115" s="17">
        <v>79.599997999999999</v>
      </c>
      <c r="K115" s="17">
        <v>79.199996999999996</v>
      </c>
      <c r="L115" s="17">
        <f t="shared" si="3"/>
        <v>6.9686060081885857E-3</v>
      </c>
      <c r="M115" s="17">
        <f t="shared" si="2"/>
        <v>0.1774627844435985</v>
      </c>
    </row>
    <row r="116" spans="2:13" x14ac:dyDescent="0.3">
      <c r="B116" s="15">
        <v>44348</v>
      </c>
      <c r="C116" s="17">
        <v>79.599997999999999</v>
      </c>
      <c r="D116" s="17">
        <v>80</v>
      </c>
      <c r="E116" s="17">
        <v>75.800003000000004</v>
      </c>
      <c r="F116" s="17">
        <v>76.199996999999996</v>
      </c>
      <c r="G116" s="17">
        <v>76.199996999999996</v>
      </c>
      <c r="K116" s="17">
        <v>79.599997999999999</v>
      </c>
      <c r="L116" s="17">
        <f t="shared" si="3"/>
        <v>5.0378067831174369E-3</v>
      </c>
      <c r="M116" s="17">
        <f t="shared" si="2"/>
        <v>0.22274325865846628</v>
      </c>
    </row>
    <row r="117" spans="2:13" x14ac:dyDescent="0.3">
      <c r="B117" s="15">
        <v>44349</v>
      </c>
      <c r="C117" s="17">
        <v>76</v>
      </c>
      <c r="D117" s="17">
        <v>77.400002000000001</v>
      </c>
      <c r="E117" s="17">
        <v>74.550003000000004</v>
      </c>
      <c r="F117" s="17">
        <v>76</v>
      </c>
      <c r="G117" s="17">
        <v>76</v>
      </c>
      <c r="K117" s="17">
        <v>76.199996999999996</v>
      </c>
      <c r="L117" s="17">
        <f t="shared" si="3"/>
        <v>-4.3652644402187829E-2</v>
      </c>
      <c r="M117" s="17">
        <f t="shared" si="2"/>
        <v>-0.16213992316113809</v>
      </c>
    </row>
    <row r="118" spans="2:13" x14ac:dyDescent="0.3">
      <c r="B118" s="15">
        <v>44350</v>
      </c>
      <c r="C118" s="17">
        <v>76.449996999999996</v>
      </c>
      <c r="D118" s="17">
        <v>78.599997999999999</v>
      </c>
      <c r="E118" s="17">
        <v>76.300003000000004</v>
      </c>
      <c r="F118" s="17">
        <v>77.900002000000001</v>
      </c>
      <c r="G118" s="17">
        <v>77.900002000000001</v>
      </c>
      <c r="K118" s="17">
        <v>76</v>
      </c>
      <c r="L118" s="17">
        <f t="shared" si="3"/>
        <v>-2.6280830361899571E-3</v>
      </c>
      <c r="M118" s="17">
        <f t="shared" si="2"/>
        <v>-0.18477976406541249</v>
      </c>
    </row>
    <row r="119" spans="2:13" x14ac:dyDescent="0.3">
      <c r="B119" s="15">
        <v>44351</v>
      </c>
      <c r="C119" s="17">
        <v>78.25</v>
      </c>
      <c r="D119" s="17">
        <v>81</v>
      </c>
      <c r="E119" s="17">
        <v>77.599997999999999</v>
      </c>
      <c r="F119" s="17">
        <v>79.699996999999996</v>
      </c>
      <c r="G119" s="17">
        <v>79.699996999999996</v>
      </c>
      <c r="K119" s="17">
        <v>77.900002000000001</v>
      </c>
      <c r="L119" s="17">
        <f t="shared" si="3"/>
        <v>2.4692638264312106E-2</v>
      </c>
      <c r="M119" s="17">
        <f t="shared" si="2"/>
        <v>3.0302177152725828E-2</v>
      </c>
    </row>
    <row r="120" spans="2:13" x14ac:dyDescent="0.3">
      <c r="B120" s="15">
        <v>44354</v>
      </c>
      <c r="C120" s="17">
        <v>80.199996999999996</v>
      </c>
      <c r="D120" s="17">
        <v>81.699996999999996</v>
      </c>
      <c r="E120" s="17">
        <v>79.75</v>
      </c>
      <c r="F120" s="17">
        <v>80.599997999999999</v>
      </c>
      <c r="G120" s="17">
        <v>80.599997999999999</v>
      </c>
      <c r="K120" s="17">
        <v>79.699996999999996</v>
      </c>
      <c r="L120" s="17">
        <f t="shared" si="3"/>
        <v>2.284356960437111E-2</v>
      </c>
      <c r="M120" s="17">
        <f t="shared" si="2"/>
        <v>0.23406323571105461</v>
      </c>
    </row>
    <row r="121" spans="2:13" x14ac:dyDescent="0.3">
      <c r="B121" s="15">
        <v>44355</v>
      </c>
      <c r="C121" s="17">
        <v>81.150002000000001</v>
      </c>
      <c r="D121" s="17">
        <v>81.449996999999996</v>
      </c>
      <c r="E121" s="17">
        <v>79.099997999999999</v>
      </c>
      <c r="F121" s="17">
        <v>79.5</v>
      </c>
      <c r="G121" s="17">
        <v>79.5</v>
      </c>
      <c r="K121" s="17">
        <v>80.599997999999999</v>
      </c>
      <c r="L121" s="17">
        <f t="shared" si="3"/>
        <v>1.1229076543672296E-2</v>
      </c>
      <c r="M121" s="17">
        <f t="shared" si="2"/>
        <v>0.3359441611933785</v>
      </c>
    </row>
    <row r="122" spans="2:13" x14ac:dyDescent="0.3">
      <c r="B122" s="15">
        <v>44356</v>
      </c>
      <c r="C122" s="17">
        <v>80</v>
      </c>
      <c r="D122" s="17">
        <v>83</v>
      </c>
      <c r="E122" s="17">
        <v>78.550003000000004</v>
      </c>
      <c r="F122" s="17">
        <v>79.650002000000001</v>
      </c>
      <c r="G122" s="17">
        <v>79.650002000000001</v>
      </c>
      <c r="K122" s="17">
        <v>79.5</v>
      </c>
      <c r="L122" s="17">
        <f t="shared" si="3"/>
        <v>-1.3741603038400305E-2</v>
      </c>
      <c r="M122" s="17">
        <f t="shared" si="2"/>
        <v>0.21142339480678021</v>
      </c>
    </row>
    <row r="123" spans="2:13" x14ac:dyDescent="0.3">
      <c r="B123" s="15">
        <v>44357</v>
      </c>
      <c r="C123" s="17">
        <v>80.650002000000001</v>
      </c>
      <c r="D123" s="17">
        <v>80.650002000000001</v>
      </c>
      <c r="E123" s="17">
        <v>79.349997999999999</v>
      </c>
      <c r="F123" s="17">
        <v>80.050003000000004</v>
      </c>
      <c r="G123" s="17">
        <v>80.050003000000004</v>
      </c>
      <c r="K123" s="17">
        <v>79.650002000000001</v>
      </c>
      <c r="L123" s="17">
        <f t="shared" si="3"/>
        <v>1.885039805626544E-3</v>
      </c>
      <c r="M123" s="17">
        <f t="shared" si="2"/>
        <v>0.22840375658882217</v>
      </c>
    </row>
    <row r="124" spans="2:13" x14ac:dyDescent="0.3">
      <c r="B124" s="15">
        <v>44358</v>
      </c>
      <c r="C124" s="17">
        <v>80.099997999999999</v>
      </c>
      <c r="D124" s="17">
        <v>81.199996999999996</v>
      </c>
      <c r="E124" s="17">
        <v>79.349997999999999</v>
      </c>
      <c r="F124" s="17">
        <v>79.699996999999996</v>
      </c>
      <c r="G124" s="17">
        <v>79.699996999999996</v>
      </c>
      <c r="K124" s="17">
        <v>80.050003000000004</v>
      </c>
      <c r="L124" s="17">
        <f t="shared" si="3"/>
        <v>5.0094154533872328E-3</v>
      </c>
      <c r="M124" s="17">
        <f t="shared" si="2"/>
        <v>0.27368423080368998</v>
      </c>
    </row>
    <row r="125" spans="2:13" x14ac:dyDescent="0.3">
      <c r="B125" s="15">
        <v>44361</v>
      </c>
      <c r="C125" s="17">
        <v>80.400002000000001</v>
      </c>
      <c r="D125" s="17">
        <v>80.400002000000001</v>
      </c>
      <c r="E125" s="17">
        <v>77.050003000000004</v>
      </c>
      <c r="F125" s="17">
        <v>78.550003000000004</v>
      </c>
      <c r="G125" s="17">
        <v>78.550003000000004</v>
      </c>
      <c r="K125" s="17">
        <v>79.699996999999996</v>
      </c>
      <c r="L125" s="17">
        <f t="shared" si="3"/>
        <v>-4.3819287642859603E-3</v>
      </c>
      <c r="M125" s="17">
        <f t="shared" si="2"/>
        <v>0.23406323571105461</v>
      </c>
    </row>
    <row r="126" spans="2:13" x14ac:dyDescent="0.3">
      <c r="B126" s="15">
        <v>44362</v>
      </c>
      <c r="C126" s="17">
        <v>79.050003000000004</v>
      </c>
      <c r="D126" s="17">
        <v>79.75</v>
      </c>
      <c r="E126" s="17">
        <v>78.349997999999999</v>
      </c>
      <c r="F126" s="17">
        <v>78.550003000000004</v>
      </c>
      <c r="G126" s="17">
        <v>78.550003000000004</v>
      </c>
      <c r="K126" s="17">
        <v>78.550003000000004</v>
      </c>
      <c r="L126" s="17">
        <f t="shared" si="3"/>
        <v>-1.4534145261150528E-2</v>
      </c>
      <c r="M126" s="17">
        <f t="shared" si="2"/>
        <v>0.10388287700132165</v>
      </c>
    </row>
    <row r="127" spans="2:13" x14ac:dyDescent="0.3">
      <c r="B127" s="15">
        <v>44363</v>
      </c>
      <c r="C127" s="17">
        <v>78.849997999999999</v>
      </c>
      <c r="D127" s="17">
        <v>79.150002000000001</v>
      </c>
      <c r="E127" s="17">
        <v>77.5</v>
      </c>
      <c r="F127" s="17">
        <v>77.650002000000001</v>
      </c>
      <c r="G127" s="17">
        <v>77.650002000000001</v>
      </c>
      <c r="K127" s="17">
        <v>78.550003000000004</v>
      </c>
      <c r="L127" s="17">
        <f t="shared" si="3"/>
        <v>0</v>
      </c>
      <c r="M127" s="17">
        <f t="shared" si="2"/>
        <v>0.10388287700132165</v>
      </c>
    </row>
    <row r="128" spans="2:13" x14ac:dyDescent="0.3">
      <c r="B128" s="15">
        <v>44364</v>
      </c>
      <c r="C128" s="17">
        <v>76.949996999999996</v>
      </c>
      <c r="D128" s="17">
        <v>78.300003000000004</v>
      </c>
      <c r="E128" s="17">
        <v>76.550003000000004</v>
      </c>
      <c r="F128" s="17">
        <v>76.949996999999996</v>
      </c>
      <c r="G128" s="17">
        <v>76.949996999999996</v>
      </c>
      <c r="K128" s="17">
        <v>77.650002000000001</v>
      </c>
      <c r="L128" s="17">
        <f t="shared" si="3"/>
        <v>-1.1523827542567849E-2</v>
      </c>
      <c r="M128" s="17">
        <f t="shared" si="2"/>
        <v>2.0019515189977771E-3</v>
      </c>
    </row>
    <row r="129" spans="2:13" x14ac:dyDescent="0.3">
      <c r="B129" s="15">
        <v>44365</v>
      </c>
      <c r="C129" s="17">
        <v>77</v>
      </c>
      <c r="D129" s="17">
        <v>77.900002000000001</v>
      </c>
      <c r="E129" s="17">
        <v>73.599997999999999</v>
      </c>
      <c r="F129" s="17">
        <v>76.150002000000001</v>
      </c>
      <c r="G129" s="17">
        <v>76.150002000000001</v>
      </c>
      <c r="K129" s="17">
        <v>76.949996999999996</v>
      </c>
      <c r="L129" s="17">
        <f t="shared" si="3"/>
        <v>-9.0557540527632773E-3</v>
      </c>
      <c r="M129" s="17">
        <f t="shared" si="2"/>
        <v>-7.7239246259953945E-2</v>
      </c>
    </row>
    <row r="130" spans="2:13" x14ac:dyDescent="0.3">
      <c r="B130" s="15">
        <v>44368</v>
      </c>
      <c r="C130" s="17">
        <v>75.900002000000001</v>
      </c>
      <c r="D130" s="17">
        <v>77.550003000000004</v>
      </c>
      <c r="E130" s="17">
        <v>65</v>
      </c>
      <c r="F130" s="17">
        <v>76.849997999999999</v>
      </c>
      <c r="G130" s="17">
        <v>76.849997999999999</v>
      </c>
      <c r="K130" s="17">
        <v>76.150002000000001</v>
      </c>
      <c r="L130" s="17">
        <f t="shared" si="3"/>
        <v>-1.0450715693409399E-2</v>
      </c>
      <c r="M130" s="17">
        <f t="shared" si="2"/>
        <v>-0.16779940228337054</v>
      </c>
    </row>
    <row r="131" spans="2:13" x14ac:dyDescent="0.3">
      <c r="B131" s="15">
        <v>44369</v>
      </c>
      <c r="C131" s="17">
        <v>77</v>
      </c>
      <c r="D131" s="17">
        <v>81.900002000000001</v>
      </c>
      <c r="E131" s="17">
        <v>76.949996999999996</v>
      </c>
      <c r="F131" s="17">
        <v>80.5</v>
      </c>
      <c r="G131" s="17">
        <v>80.5</v>
      </c>
      <c r="K131" s="17">
        <v>76.849997999999999</v>
      </c>
      <c r="L131" s="17">
        <f t="shared" si="3"/>
        <v>9.1503383547577536E-3</v>
      </c>
      <c r="M131" s="17">
        <f t="shared" si="2"/>
        <v>-8.8559223312542262E-2</v>
      </c>
    </row>
    <row r="132" spans="2:13" x14ac:dyDescent="0.3">
      <c r="B132" s="15">
        <v>44370</v>
      </c>
      <c r="C132" s="17">
        <v>81.25</v>
      </c>
      <c r="D132" s="17">
        <v>81.25</v>
      </c>
      <c r="E132" s="17">
        <v>78.099997999999999</v>
      </c>
      <c r="F132" s="17">
        <v>78.599997999999999</v>
      </c>
      <c r="G132" s="17">
        <v>78.599997999999999</v>
      </c>
      <c r="K132" s="17">
        <v>80.5</v>
      </c>
      <c r="L132" s="17">
        <f t="shared" si="3"/>
        <v>4.6401740464636694E-2</v>
      </c>
      <c r="M132" s="17">
        <f t="shared" ref="M132:M195" si="4">STANDARDIZE(K132,AVERAGE(SJ_Adj_Close),_xlfn.STDEV.S(SJ_Adj_Close))</f>
        <v>0.3246242973416924</v>
      </c>
    </row>
    <row r="133" spans="2:13" x14ac:dyDescent="0.3">
      <c r="B133" s="15">
        <v>44371</v>
      </c>
      <c r="C133" s="17">
        <v>79</v>
      </c>
      <c r="D133" s="17">
        <v>79.150002000000001</v>
      </c>
      <c r="E133" s="17">
        <v>77.199996999999996</v>
      </c>
      <c r="F133" s="17">
        <v>77.5</v>
      </c>
      <c r="G133" s="17">
        <v>77.5</v>
      </c>
      <c r="K133" s="17">
        <v>78.599997999999999</v>
      </c>
      <c r="L133" s="17">
        <f t="shared" si="3"/>
        <v>-2.3885510434649801E-2</v>
      </c>
      <c r="M133" s="17">
        <f t="shared" si="4"/>
        <v>0.10954235612355409</v>
      </c>
    </row>
    <row r="134" spans="2:13" x14ac:dyDescent="0.3">
      <c r="B134" s="15">
        <v>44372</v>
      </c>
      <c r="C134" s="17">
        <v>77.949996999999996</v>
      </c>
      <c r="D134" s="17">
        <v>79.199996999999996</v>
      </c>
      <c r="E134" s="17">
        <v>77.050003000000004</v>
      </c>
      <c r="F134" s="17">
        <v>78.050003000000004</v>
      </c>
      <c r="G134" s="17">
        <v>78.050003000000004</v>
      </c>
      <c r="K134" s="17">
        <v>77.5</v>
      </c>
      <c r="L134" s="17">
        <f t="shared" ref="L134:L197" si="5">LN(K134/K133)</f>
        <v>-1.4093737630566575E-2</v>
      </c>
      <c r="M134" s="17">
        <f t="shared" si="4"/>
        <v>-1.4978410263044195E-2</v>
      </c>
    </row>
    <row r="135" spans="2:13" x14ac:dyDescent="0.3">
      <c r="B135" s="15">
        <v>44375</v>
      </c>
      <c r="C135" s="17">
        <v>78.400002000000001</v>
      </c>
      <c r="D135" s="17">
        <v>80.400002000000001</v>
      </c>
      <c r="E135" s="17">
        <v>77.75</v>
      </c>
      <c r="F135" s="17">
        <v>79.800003000000004</v>
      </c>
      <c r="G135" s="17">
        <v>79.800003000000004</v>
      </c>
      <c r="K135" s="17">
        <v>78.050003000000004</v>
      </c>
      <c r="L135" s="17">
        <f t="shared" si="5"/>
        <v>7.0717490390384725E-3</v>
      </c>
      <c r="M135" s="17">
        <f t="shared" si="4"/>
        <v>4.7282425733865548E-2</v>
      </c>
    </row>
    <row r="136" spans="2:13" x14ac:dyDescent="0.3">
      <c r="B136" s="15">
        <v>44376</v>
      </c>
      <c r="C136" s="17">
        <v>82</v>
      </c>
      <c r="D136" s="17">
        <v>82.699996999999996</v>
      </c>
      <c r="E136" s="17">
        <v>81</v>
      </c>
      <c r="F136" s="17">
        <v>82.25</v>
      </c>
      <c r="G136" s="17">
        <v>82.25</v>
      </c>
      <c r="K136" s="17">
        <v>79.800003000000004</v>
      </c>
      <c r="L136" s="17">
        <f t="shared" si="5"/>
        <v>2.2173856651407548E-2</v>
      </c>
      <c r="M136" s="17">
        <f t="shared" si="4"/>
        <v>0.24538400516996189</v>
      </c>
    </row>
    <row r="137" spans="2:13" x14ac:dyDescent="0.3">
      <c r="B137" s="15">
        <v>44377</v>
      </c>
      <c r="C137" s="17">
        <v>83</v>
      </c>
      <c r="D137" s="17">
        <v>83.699996999999996</v>
      </c>
      <c r="E137" s="17">
        <v>80.099997999999999</v>
      </c>
      <c r="F137" s="17">
        <v>81</v>
      </c>
      <c r="G137" s="17">
        <v>81</v>
      </c>
      <c r="K137" s="17">
        <v>82.25</v>
      </c>
      <c r="L137" s="17">
        <f t="shared" si="5"/>
        <v>3.0239847595733838E-2</v>
      </c>
      <c r="M137" s="17">
        <f t="shared" si="4"/>
        <v>0.52272587677778881</v>
      </c>
    </row>
    <row r="138" spans="2:13" x14ac:dyDescent="0.3">
      <c r="B138" s="15">
        <v>44378</v>
      </c>
      <c r="C138" s="17">
        <v>81</v>
      </c>
      <c r="D138" s="17">
        <v>81.800003000000004</v>
      </c>
      <c r="E138" s="17">
        <v>79.199996999999996</v>
      </c>
      <c r="F138" s="17">
        <v>80</v>
      </c>
      <c r="G138" s="17">
        <v>80</v>
      </c>
      <c r="K138" s="17">
        <v>81</v>
      </c>
      <c r="L138" s="17">
        <f t="shared" si="5"/>
        <v>-1.5314234973042481E-2</v>
      </c>
      <c r="M138" s="17">
        <f t="shared" si="4"/>
        <v>0.38122474860914851</v>
      </c>
    </row>
    <row r="139" spans="2:13" x14ac:dyDescent="0.3">
      <c r="B139" s="15">
        <v>44379</v>
      </c>
      <c r="C139" s="17">
        <v>80.050003000000004</v>
      </c>
      <c r="D139" s="17">
        <v>80.300003000000004</v>
      </c>
      <c r="E139" s="17">
        <v>77.75</v>
      </c>
      <c r="F139" s="17">
        <v>78</v>
      </c>
      <c r="G139" s="17">
        <v>78</v>
      </c>
      <c r="K139" s="17">
        <v>80</v>
      </c>
      <c r="L139" s="17">
        <f t="shared" si="5"/>
        <v>-1.2422519998557209E-2</v>
      </c>
      <c r="M139" s="17">
        <f t="shared" si="4"/>
        <v>0.26802384607423629</v>
      </c>
    </row>
    <row r="140" spans="2:13" x14ac:dyDescent="0.3">
      <c r="B140" s="15">
        <v>44382</v>
      </c>
      <c r="C140" s="17">
        <v>78.25</v>
      </c>
      <c r="D140" s="17">
        <v>80.199996999999996</v>
      </c>
      <c r="E140" s="17">
        <v>78</v>
      </c>
      <c r="F140" s="17">
        <v>79.050003000000004</v>
      </c>
      <c r="G140" s="17">
        <v>79.050003000000004</v>
      </c>
      <c r="K140" s="17">
        <v>78</v>
      </c>
      <c r="L140" s="17">
        <f t="shared" si="5"/>
        <v>-2.5317807984289897E-2</v>
      </c>
      <c r="M140" s="17">
        <f t="shared" si="4"/>
        <v>4.1622041004411907E-2</v>
      </c>
    </row>
    <row r="141" spans="2:13" x14ac:dyDescent="0.3">
      <c r="B141" s="15">
        <v>44383</v>
      </c>
      <c r="C141" s="17">
        <v>81.5</v>
      </c>
      <c r="D141" s="17">
        <v>81.949996999999996</v>
      </c>
      <c r="E141" s="17">
        <v>79</v>
      </c>
      <c r="F141" s="17">
        <v>79.25</v>
      </c>
      <c r="G141" s="17">
        <v>79.25</v>
      </c>
      <c r="K141" s="17">
        <v>79.050003000000004</v>
      </c>
      <c r="L141" s="17">
        <f t="shared" si="5"/>
        <v>1.3371774916552814E-2</v>
      </c>
      <c r="M141" s="17">
        <f t="shared" si="4"/>
        <v>0.16048332826877776</v>
      </c>
    </row>
    <row r="142" spans="2:13" x14ac:dyDescent="0.3">
      <c r="B142" s="15">
        <v>44384</v>
      </c>
      <c r="C142" s="17">
        <v>79</v>
      </c>
      <c r="D142" s="17">
        <v>79.599997999999999</v>
      </c>
      <c r="E142" s="17">
        <v>78.150002000000001</v>
      </c>
      <c r="F142" s="17">
        <v>78.349997999999999</v>
      </c>
      <c r="G142" s="17">
        <v>78.349997999999999</v>
      </c>
      <c r="K142" s="17">
        <v>79.25</v>
      </c>
      <c r="L142" s="17">
        <f t="shared" si="5"/>
        <v>2.5268111512454432E-3</v>
      </c>
      <c r="M142" s="17">
        <f t="shared" si="4"/>
        <v>0.18312316917305216</v>
      </c>
    </row>
    <row r="143" spans="2:13" x14ac:dyDescent="0.3">
      <c r="B143" s="15">
        <v>44385</v>
      </c>
      <c r="C143" s="17">
        <v>78.349997999999999</v>
      </c>
      <c r="D143" s="17">
        <v>82.5</v>
      </c>
      <c r="E143" s="17">
        <v>78.300003000000004</v>
      </c>
      <c r="F143" s="17">
        <v>81.849997999999999</v>
      </c>
      <c r="G143" s="17">
        <v>81.849997999999999</v>
      </c>
      <c r="K143" s="17">
        <v>78.349997999999999</v>
      </c>
      <c r="L143" s="17">
        <f t="shared" si="5"/>
        <v>-1.1421469481844254E-2</v>
      </c>
      <c r="M143" s="17">
        <f t="shared" si="4"/>
        <v>8.1242130489826037E-2</v>
      </c>
    </row>
    <row r="144" spans="2:13" x14ac:dyDescent="0.3">
      <c r="B144" s="15">
        <v>44386</v>
      </c>
      <c r="C144" s="17">
        <v>82</v>
      </c>
      <c r="D144" s="17">
        <v>82.599997999999999</v>
      </c>
      <c r="E144" s="17">
        <v>80.099997999999999</v>
      </c>
      <c r="F144" s="17">
        <v>80.699996999999996</v>
      </c>
      <c r="G144" s="17">
        <v>80.699996999999996</v>
      </c>
      <c r="K144" s="17">
        <v>81.849997999999999</v>
      </c>
      <c r="L144" s="17">
        <f t="shared" si="5"/>
        <v>4.3702336106655901E-2</v>
      </c>
      <c r="M144" s="17">
        <f t="shared" si="4"/>
        <v>0.47744528936201874</v>
      </c>
    </row>
    <row r="145" spans="2:13" x14ac:dyDescent="0.3">
      <c r="B145" s="15">
        <v>44389</v>
      </c>
      <c r="C145" s="17">
        <v>81.349997999999999</v>
      </c>
      <c r="D145" s="17">
        <v>81.800003000000004</v>
      </c>
      <c r="E145" s="17">
        <v>78.800003000000004</v>
      </c>
      <c r="F145" s="17">
        <v>79.449996999999996</v>
      </c>
      <c r="G145" s="17">
        <v>79.449996999999996</v>
      </c>
      <c r="K145" s="17">
        <v>80.699996999999996</v>
      </c>
      <c r="L145" s="17">
        <f t="shared" si="5"/>
        <v>-1.4149741281020419E-2</v>
      </c>
      <c r="M145" s="17">
        <f t="shared" si="4"/>
        <v>0.3472641382459668</v>
      </c>
    </row>
    <row r="146" spans="2:13" x14ac:dyDescent="0.3">
      <c r="B146" s="15">
        <v>44390</v>
      </c>
      <c r="C146" s="17">
        <v>79.949996999999996</v>
      </c>
      <c r="D146" s="17">
        <v>80.199996999999996</v>
      </c>
      <c r="E146" s="17">
        <v>78.599997999999999</v>
      </c>
      <c r="F146" s="17">
        <v>78.949996999999996</v>
      </c>
      <c r="G146" s="17">
        <v>78.949996999999996</v>
      </c>
      <c r="K146" s="17">
        <v>79.449996999999996</v>
      </c>
      <c r="L146" s="17">
        <f t="shared" si="5"/>
        <v>-1.5610682878054231E-2</v>
      </c>
      <c r="M146" s="17">
        <f t="shared" si="4"/>
        <v>0.20576301007732656</v>
      </c>
    </row>
    <row r="147" spans="2:13" x14ac:dyDescent="0.3">
      <c r="B147" s="15">
        <v>44391</v>
      </c>
      <c r="C147" s="17">
        <v>79.099997999999999</v>
      </c>
      <c r="D147" s="17">
        <v>79.400002000000001</v>
      </c>
      <c r="E147" s="17">
        <v>78.550003000000004</v>
      </c>
      <c r="F147" s="17">
        <v>78.75</v>
      </c>
      <c r="G147" s="17">
        <v>78.75</v>
      </c>
      <c r="K147" s="17">
        <v>78.949996999999996</v>
      </c>
      <c r="L147" s="17">
        <f t="shared" si="5"/>
        <v>-6.313152520210071E-3</v>
      </c>
      <c r="M147" s="17">
        <f t="shared" si="4"/>
        <v>0.14916255880987048</v>
      </c>
    </row>
    <row r="148" spans="2:13" x14ac:dyDescent="0.3">
      <c r="B148" s="15">
        <v>44392</v>
      </c>
      <c r="C148" s="17">
        <v>78.75</v>
      </c>
      <c r="D148" s="17">
        <v>80.699996999999996</v>
      </c>
      <c r="E148" s="17">
        <v>78.25</v>
      </c>
      <c r="F148" s="17">
        <v>78.949996999999996</v>
      </c>
      <c r="G148" s="17">
        <v>78.949996999999996</v>
      </c>
      <c r="K148" s="17">
        <v>78.75</v>
      </c>
      <c r="L148" s="17">
        <f t="shared" si="5"/>
        <v>-2.5364249971744969E-3</v>
      </c>
      <c r="M148" s="17">
        <f t="shared" si="4"/>
        <v>0.12652271790559605</v>
      </c>
    </row>
    <row r="149" spans="2:13" x14ac:dyDescent="0.3">
      <c r="B149" s="15">
        <v>44393</v>
      </c>
      <c r="C149" s="17">
        <v>79</v>
      </c>
      <c r="D149" s="17">
        <v>79.5</v>
      </c>
      <c r="E149" s="17">
        <v>78.400002000000001</v>
      </c>
      <c r="F149" s="17">
        <v>78.699996999999996</v>
      </c>
      <c r="G149" s="17">
        <v>78.699996999999996</v>
      </c>
      <c r="K149" s="17">
        <v>78.949996999999996</v>
      </c>
      <c r="L149" s="17">
        <f t="shared" si="5"/>
        <v>2.536424997174434E-3</v>
      </c>
      <c r="M149" s="17">
        <f t="shared" si="4"/>
        <v>0.14916255880987048</v>
      </c>
    </row>
    <row r="150" spans="2:13" x14ac:dyDescent="0.3">
      <c r="B150" s="15">
        <v>44396</v>
      </c>
      <c r="C150" s="17">
        <v>78.449996999999996</v>
      </c>
      <c r="D150" s="17">
        <v>78.699996999999996</v>
      </c>
      <c r="E150" s="17">
        <v>77.099997999999999</v>
      </c>
      <c r="F150" s="17">
        <v>77.550003000000004</v>
      </c>
      <c r="G150" s="17">
        <v>77.550003000000004</v>
      </c>
      <c r="K150" s="17">
        <v>78.699996999999996</v>
      </c>
      <c r="L150" s="17">
        <f t="shared" si="5"/>
        <v>-3.1715853990011149E-3</v>
      </c>
      <c r="M150" s="17">
        <f t="shared" si="4"/>
        <v>0.12086233317614241</v>
      </c>
    </row>
    <row r="151" spans="2:13" x14ac:dyDescent="0.3">
      <c r="B151" s="15">
        <v>44397</v>
      </c>
      <c r="C151" s="17">
        <v>77.5</v>
      </c>
      <c r="D151" s="17">
        <v>78.449996999999996</v>
      </c>
      <c r="E151" s="17">
        <v>74.349997999999999</v>
      </c>
      <c r="F151" s="17">
        <v>75.699996999999996</v>
      </c>
      <c r="G151" s="17">
        <v>75.699996999999996</v>
      </c>
      <c r="K151" s="17">
        <v>77.550003000000004</v>
      </c>
      <c r="L151" s="17">
        <f t="shared" si="5"/>
        <v>-1.4720188996649156E-2</v>
      </c>
      <c r="M151" s="17">
        <f t="shared" si="4"/>
        <v>-9.3180255335905508E-3</v>
      </c>
    </row>
    <row r="152" spans="2:13" x14ac:dyDescent="0.3">
      <c r="B152" s="15">
        <v>44399</v>
      </c>
      <c r="C152" s="17">
        <v>76</v>
      </c>
      <c r="D152" s="17">
        <v>80.099997999999999</v>
      </c>
      <c r="E152" s="17">
        <v>75.599997999999999</v>
      </c>
      <c r="F152" s="17">
        <v>78.900002000000001</v>
      </c>
      <c r="G152" s="17">
        <v>78.900002000000001</v>
      </c>
      <c r="K152" s="17">
        <v>75.699996999999996</v>
      </c>
      <c r="L152" s="17">
        <f t="shared" si="5"/>
        <v>-2.4144807493983244E-2</v>
      </c>
      <c r="M152" s="17">
        <f t="shared" si="4"/>
        <v>-0.2187403744285942</v>
      </c>
    </row>
    <row r="153" spans="2:13" x14ac:dyDescent="0.3">
      <c r="B153" s="15">
        <v>44400</v>
      </c>
      <c r="C153" s="17">
        <v>78.400002000000001</v>
      </c>
      <c r="D153" s="17">
        <v>78.800003000000004</v>
      </c>
      <c r="E153" s="17">
        <v>77.050003000000004</v>
      </c>
      <c r="F153" s="17">
        <v>77.650002000000001</v>
      </c>
      <c r="G153" s="17">
        <v>77.650002000000001</v>
      </c>
      <c r="K153" s="17">
        <v>78.900002000000001</v>
      </c>
      <c r="L153" s="17">
        <f t="shared" si="5"/>
        <v>4.1403132387087316E-2</v>
      </c>
      <c r="M153" s="17">
        <f t="shared" si="4"/>
        <v>0.14350307968763804</v>
      </c>
    </row>
    <row r="154" spans="2:13" x14ac:dyDescent="0.3">
      <c r="B154" s="15">
        <v>44403</v>
      </c>
      <c r="C154" s="17">
        <v>77.5</v>
      </c>
      <c r="D154" s="17">
        <v>78.199996999999996</v>
      </c>
      <c r="E154" s="17">
        <v>76.599997999999999</v>
      </c>
      <c r="F154" s="17">
        <v>76.849997999999999</v>
      </c>
      <c r="G154" s="17">
        <v>76.849997999999999</v>
      </c>
      <c r="K154" s="17">
        <v>77.650002000000001</v>
      </c>
      <c r="L154" s="17">
        <f t="shared" si="5"/>
        <v>-1.5969677849074864E-2</v>
      </c>
      <c r="M154" s="17">
        <f t="shared" si="4"/>
        <v>2.0019515189977771E-3</v>
      </c>
    </row>
    <row r="155" spans="2:13" x14ac:dyDescent="0.3">
      <c r="B155" s="15">
        <v>44404</v>
      </c>
      <c r="C155" s="17">
        <v>77</v>
      </c>
      <c r="D155" s="17">
        <v>77.449996999999996</v>
      </c>
      <c r="E155" s="17">
        <v>75.5</v>
      </c>
      <c r="F155" s="17">
        <v>76.099997999999999</v>
      </c>
      <c r="G155" s="17">
        <v>76.099997999999999</v>
      </c>
      <c r="K155" s="17">
        <v>76.849997999999999</v>
      </c>
      <c r="L155" s="17">
        <f t="shared" si="5"/>
        <v>-1.0356131391414803E-2</v>
      </c>
      <c r="M155" s="17">
        <f t="shared" si="4"/>
        <v>-8.8559223312542262E-2</v>
      </c>
    </row>
    <row r="156" spans="2:13" x14ac:dyDescent="0.3">
      <c r="B156" s="15">
        <v>44405</v>
      </c>
      <c r="C156" s="17">
        <v>76</v>
      </c>
      <c r="D156" s="17">
        <v>76.300003000000004</v>
      </c>
      <c r="E156" s="17">
        <v>74.199996999999996</v>
      </c>
      <c r="F156" s="17">
        <v>75.199996999999996</v>
      </c>
      <c r="G156" s="17">
        <v>75.199996999999996</v>
      </c>
      <c r="K156" s="17">
        <v>76.099997999999999</v>
      </c>
      <c r="L156" s="17">
        <f t="shared" si="5"/>
        <v>-9.8072053734502077E-3</v>
      </c>
      <c r="M156" s="17">
        <f t="shared" si="4"/>
        <v>-0.17345990021372643</v>
      </c>
    </row>
    <row r="157" spans="2:13" x14ac:dyDescent="0.3">
      <c r="B157" s="15">
        <v>44406</v>
      </c>
      <c r="C157" s="17">
        <v>75.25</v>
      </c>
      <c r="D157" s="17">
        <v>75.949996999999996</v>
      </c>
      <c r="E157" s="17">
        <v>73.449996999999996</v>
      </c>
      <c r="F157" s="17">
        <v>74.199996999999996</v>
      </c>
      <c r="G157" s="17">
        <v>74.199996999999996</v>
      </c>
      <c r="K157" s="17">
        <v>75.199996999999996</v>
      </c>
      <c r="L157" s="17">
        <f t="shared" si="5"/>
        <v>-1.1897047524254538E-2</v>
      </c>
      <c r="M157" s="17">
        <f t="shared" si="4"/>
        <v>-0.27534082569605028</v>
      </c>
    </row>
    <row r="158" spans="2:13" x14ac:dyDescent="0.3">
      <c r="B158" s="15">
        <v>44407</v>
      </c>
      <c r="C158" s="17">
        <v>74.199996999999996</v>
      </c>
      <c r="D158" s="17">
        <v>76.199996999999996</v>
      </c>
      <c r="E158" s="17">
        <v>73.650002000000001</v>
      </c>
      <c r="F158" s="17">
        <v>75.050003000000004</v>
      </c>
      <c r="G158" s="17">
        <v>75.050003000000004</v>
      </c>
      <c r="K158" s="17">
        <v>74.199996999999996</v>
      </c>
      <c r="L158" s="17">
        <f t="shared" si="5"/>
        <v>-1.3387081320109207E-2</v>
      </c>
      <c r="M158" s="17">
        <f t="shared" si="4"/>
        <v>-0.3885417282309625</v>
      </c>
    </row>
    <row r="159" spans="2:13" x14ac:dyDescent="0.3">
      <c r="B159" s="15">
        <v>44410</v>
      </c>
      <c r="C159" s="17">
        <v>75.099997999999999</v>
      </c>
      <c r="D159" s="17">
        <v>75.75</v>
      </c>
      <c r="E159" s="17">
        <v>74.75</v>
      </c>
      <c r="F159" s="17">
        <v>75</v>
      </c>
      <c r="G159" s="17">
        <v>75</v>
      </c>
      <c r="K159" s="17">
        <v>75.050003000000004</v>
      </c>
      <c r="L159" s="17">
        <f t="shared" si="5"/>
        <v>1.139048831075417E-2</v>
      </c>
      <c r="M159" s="17">
        <f t="shared" si="4"/>
        <v>-0.29232028187087106</v>
      </c>
    </row>
    <row r="160" spans="2:13" x14ac:dyDescent="0.3">
      <c r="B160" s="15">
        <v>44411</v>
      </c>
      <c r="C160" s="17">
        <v>75</v>
      </c>
      <c r="D160" s="17">
        <v>76.449996999999996</v>
      </c>
      <c r="E160" s="17">
        <v>74.099997999999999</v>
      </c>
      <c r="F160" s="17">
        <v>74.400002000000001</v>
      </c>
      <c r="G160" s="17">
        <v>74.400002000000001</v>
      </c>
      <c r="K160" s="17">
        <v>75</v>
      </c>
      <c r="L160" s="17">
        <f t="shared" si="5"/>
        <v>-6.664845165108809E-4</v>
      </c>
      <c r="M160" s="17">
        <f t="shared" si="4"/>
        <v>-0.29798066660032468</v>
      </c>
    </row>
    <row r="161" spans="2:13" x14ac:dyDescent="0.3">
      <c r="B161" s="15">
        <v>44412</v>
      </c>
      <c r="C161" s="17">
        <v>75.050003000000004</v>
      </c>
      <c r="D161" s="17">
        <v>75.050003000000004</v>
      </c>
      <c r="E161" s="17">
        <v>73.050003000000004</v>
      </c>
      <c r="F161" s="17">
        <v>73.5</v>
      </c>
      <c r="G161" s="17">
        <v>73.5</v>
      </c>
      <c r="K161" s="17">
        <v>74.400002000000001</v>
      </c>
      <c r="L161" s="17">
        <f t="shared" si="5"/>
        <v>-8.0321448155442118E-3</v>
      </c>
      <c r="M161" s="17">
        <f t="shared" si="4"/>
        <v>-0.36590098171946689</v>
      </c>
    </row>
    <row r="162" spans="2:13" x14ac:dyDescent="0.3">
      <c r="B162" s="15">
        <v>44413</v>
      </c>
      <c r="C162" s="17">
        <v>73.050003000000004</v>
      </c>
      <c r="D162" s="17">
        <v>73.599997999999999</v>
      </c>
      <c r="E162" s="17">
        <v>70.300003000000004</v>
      </c>
      <c r="F162" s="17">
        <v>70.800003000000004</v>
      </c>
      <c r="G162" s="17">
        <v>70.800003000000004</v>
      </c>
      <c r="K162" s="17">
        <v>73.5</v>
      </c>
      <c r="L162" s="17">
        <f t="shared" si="5"/>
        <v>-1.217056250197527E-2</v>
      </c>
      <c r="M162" s="17">
        <f t="shared" si="4"/>
        <v>-0.46778202040269301</v>
      </c>
    </row>
    <row r="163" spans="2:13" x14ac:dyDescent="0.3">
      <c r="B163" s="15">
        <v>44414</v>
      </c>
      <c r="C163" s="17">
        <v>70.849997999999999</v>
      </c>
      <c r="D163" s="17">
        <v>71.099997999999999</v>
      </c>
      <c r="E163" s="17">
        <v>70.25</v>
      </c>
      <c r="F163" s="17">
        <v>70.400002000000001</v>
      </c>
      <c r="G163" s="17">
        <v>70.400002000000001</v>
      </c>
      <c r="K163" s="17">
        <v>70.800003000000004</v>
      </c>
      <c r="L163" s="17">
        <f t="shared" si="5"/>
        <v>-3.7426363146236444E-2</v>
      </c>
      <c r="M163" s="17">
        <f t="shared" si="4"/>
        <v>-0.7734241176442479</v>
      </c>
    </row>
    <row r="164" spans="2:13" x14ac:dyDescent="0.3">
      <c r="B164" s="15">
        <v>44417</v>
      </c>
      <c r="C164" s="17">
        <v>70.699996999999996</v>
      </c>
      <c r="D164" s="17">
        <v>70.900002000000001</v>
      </c>
      <c r="E164" s="17">
        <v>67.300003000000004</v>
      </c>
      <c r="F164" s="17">
        <v>68.349997999999999</v>
      </c>
      <c r="G164" s="17">
        <v>68.349997999999999</v>
      </c>
      <c r="K164" s="17">
        <v>70.400002000000001</v>
      </c>
      <c r="L164" s="17">
        <f t="shared" si="5"/>
        <v>-5.665751499467327E-3</v>
      </c>
      <c r="M164" s="17">
        <f t="shared" si="4"/>
        <v>-0.8187045918591157</v>
      </c>
    </row>
    <row r="165" spans="2:13" x14ac:dyDescent="0.3">
      <c r="B165" s="15">
        <v>44418</v>
      </c>
      <c r="C165" s="17">
        <v>68.300003000000004</v>
      </c>
      <c r="D165" s="17">
        <v>70.400002000000001</v>
      </c>
      <c r="E165" s="17">
        <v>67.400002000000001</v>
      </c>
      <c r="F165" s="17">
        <v>68.400002000000001</v>
      </c>
      <c r="G165" s="17">
        <v>68.400002000000001</v>
      </c>
      <c r="K165" s="17">
        <v>68.349997999999999</v>
      </c>
      <c r="L165" s="17">
        <f t="shared" si="5"/>
        <v>-2.9551757664284861E-2</v>
      </c>
      <c r="M165" s="17">
        <f t="shared" si="4"/>
        <v>-1.0507668948592961</v>
      </c>
    </row>
    <row r="166" spans="2:13" x14ac:dyDescent="0.3">
      <c r="B166" s="15">
        <v>44419</v>
      </c>
      <c r="C166" s="17">
        <v>68.75</v>
      </c>
      <c r="D166" s="17">
        <v>69</v>
      </c>
      <c r="E166" s="17">
        <v>65.849997999999999</v>
      </c>
      <c r="F166" s="17">
        <v>67.849997999999999</v>
      </c>
      <c r="G166" s="17">
        <v>67.849997999999999</v>
      </c>
      <c r="K166" s="17">
        <v>68.400002000000001</v>
      </c>
      <c r="L166" s="17">
        <f t="shared" si="5"/>
        <v>7.3131995946807511E-4</v>
      </c>
      <c r="M166" s="17">
        <f t="shared" si="4"/>
        <v>-1.04510639692894</v>
      </c>
    </row>
    <row r="167" spans="2:13" x14ac:dyDescent="0.3">
      <c r="B167" s="15">
        <v>44420</v>
      </c>
      <c r="C167" s="17">
        <v>68.449996999999996</v>
      </c>
      <c r="D167" s="17">
        <v>72.5</v>
      </c>
      <c r="E167" s="17">
        <v>68.050003000000004</v>
      </c>
      <c r="F167" s="17">
        <v>71.300003000000004</v>
      </c>
      <c r="G167" s="17">
        <v>71.300003000000004</v>
      </c>
      <c r="K167" s="17">
        <v>67.849997999999999</v>
      </c>
      <c r="L167" s="17">
        <f t="shared" si="5"/>
        <v>-8.073497064179775E-3</v>
      </c>
      <c r="M167" s="17">
        <f t="shared" si="4"/>
        <v>-1.1073673461267521</v>
      </c>
    </row>
    <row r="168" spans="2:13" x14ac:dyDescent="0.3">
      <c r="B168" s="15">
        <v>44421</v>
      </c>
      <c r="C168" s="17">
        <v>72.300003000000004</v>
      </c>
      <c r="D168" s="17">
        <v>73.25</v>
      </c>
      <c r="E168" s="17">
        <v>71.650002000000001</v>
      </c>
      <c r="F168" s="17">
        <v>72.050003000000004</v>
      </c>
      <c r="G168" s="17">
        <v>72.050003000000004</v>
      </c>
      <c r="K168" s="17">
        <v>71.300003000000004</v>
      </c>
      <c r="L168" s="17">
        <f t="shared" si="5"/>
        <v>4.9597012691894996E-2</v>
      </c>
      <c r="M168" s="17">
        <f t="shared" si="4"/>
        <v>-0.71682366637679185</v>
      </c>
    </row>
    <row r="169" spans="2:13" x14ac:dyDescent="0.3">
      <c r="B169" s="15">
        <v>44424</v>
      </c>
      <c r="C169" s="17">
        <v>70.75</v>
      </c>
      <c r="D169" s="17">
        <v>71</v>
      </c>
      <c r="E169" s="17">
        <v>60</v>
      </c>
      <c r="F169" s="17">
        <v>68.650002000000001</v>
      </c>
      <c r="G169" s="17">
        <v>68.650002000000001</v>
      </c>
      <c r="K169" s="17">
        <v>72.050003000000004</v>
      </c>
      <c r="L169" s="17">
        <f t="shared" si="5"/>
        <v>1.0463994587296108E-2</v>
      </c>
      <c r="M169" s="17">
        <f t="shared" si="4"/>
        <v>-0.63192298947560765</v>
      </c>
    </row>
    <row r="170" spans="2:13" x14ac:dyDescent="0.3">
      <c r="B170" s="15">
        <v>44425</v>
      </c>
      <c r="C170" s="17">
        <v>68.949996999999996</v>
      </c>
      <c r="D170" s="17">
        <v>72.25</v>
      </c>
      <c r="E170" s="17">
        <v>68.300003000000004</v>
      </c>
      <c r="F170" s="17">
        <v>72</v>
      </c>
      <c r="G170" s="17">
        <v>72</v>
      </c>
      <c r="K170" s="17">
        <v>68.650002000000001</v>
      </c>
      <c r="L170" s="17">
        <f t="shared" si="5"/>
        <v>-4.8339202736017377E-2</v>
      </c>
      <c r="M170" s="17">
        <f t="shared" si="4"/>
        <v>-1.0168061712952121</v>
      </c>
    </row>
    <row r="171" spans="2:13" x14ac:dyDescent="0.3">
      <c r="B171" s="15">
        <v>44426</v>
      </c>
      <c r="C171" s="17">
        <v>72</v>
      </c>
      <c r="D171" s="17">
        <v>72.650002000000001</v>
      </c>
      <c r="E171" s="17">
        <v>68</v>
      </c>
      <c r="F171" s="17">
        <v>69.650002000000001</v>
      </c>
      <c r="G171" s="17">
        <v>69.650002000000001</v>
      </c>
      <c r="K171" s="17">
        <v>72</v>
      </c>
      <c r="L171" s="17">
        <f t="shared" si="5"/>
        <v>4.7644957668790906E-2</v>
      </c>
      <c r="M171" s="17">
        <f t="shared" si="4"/>
        <v>-0.63758337420506128</v>
      </c>
    </row>
    <row r="172" spans="2:13" x14ac:dyDescent="0.3">
      <c r="B172" s="15">
        <v>44428</v>
      </c>
      <c r="C172" s="17">
        <v>68.900002000000001</v>
      </c>
      <c r="D172" s="17">
        <v>69</v>
      </c>
      <c r="E172" s="17">
        <v>66.349997999999999</v>
      </c>
      <c r="F172" s="17">
        <v>67</v>
      </c>
      <c r="G172" s="17">
        <v>67</v>
      </c>
      <c r="K172" s="17">
        <v>69.650002000000001</v>
      </c>
      <c r="L172" s="17">
        <f t="shared" si="5"/>
        <v>-3.3183390075237455E-2</v>
      </c>
      <c r="M172" s="17">
        <f t="shared" si="4"/>
        <v>-0.9036052687602999</v>
      </c>
    </row>
    <row r="173" spans="2:13" x14ac:dyDescent="0.3">
      <c r="B173" s="15">
        <v>44431</v>
      </c>
      <c r="C173" s="17">
        <v>68.900002000000001</v>
      </c>
      <c r="D173" s="17">
        <v>69.25</v>
      </c>
      <c r="E173" s="17">
        <v>65.599997999999999</v>
      </c>
      <c r="F173" s="17">
        <v>66.650002000000001</v>
      </c>
      <c r="G173" s="17">
        <v>66.650002000000001</v>
      </c>
      <c r="K173" s="17">
        <v>67</v>
      </c>
      <c r="L173" s="17">
        <f t="shared" si="5"/>
        <v>-3.8790109549851834E-2</v>
      </c>
      <c r="M173" s="17">
        <f t="shared" si="4"/>
        <v>-1.2035878868796224</v>
      </c>
    </row>
    <row r="174" spans="2:13" x14ac:dyDescent="0.3">
      <c r="B174" s="15">
        <v>44432</v>
      </c>
      <c r="C174" s="17">
        <v>66.650002000000001</v>
      </c>
      <c r="D174" s="17">
        <v>69.599997999999999</v>
      </c>
      <c r="E174" s="17">
        <v>65.650002000000001</v>
      </c>
      <c r="F174" s="17">
        <v>68.949996999999996</v>
      </c>
      <c r="G174" s="17">
        <v>68.949996999999996</v>
      </c>
      <c r="K174" s="17">
        <v>66.650002000000001</v>
      </c>
      <c r="L174" s="17">
        <f t="shared" si="5"/>
        <v>-5.2375427587469338E-3</v>
      </c>
      <c r="M174" s="17">
        <f t="shared" si="4"/>
        <v>-1.2432079763650365</v>
      </c>
    </row>
    <row r="175" spans="2:13" x14ac:dyDescent="0.3">
      <c r="B175" s="15">
        <v>44433</v>
      </c>
      <c r="C175" s="17">
        <v>68.949996999999996</v>
      </c>
      <c r="D175" s="17">
        <v>72.300003000000004</v>
      </c>
      <c r="E175" s="17">
        <v>68.099997999999999</v>
      </c>
      <c r="F175" s="17">
        <v>71.75</v>
      </c>
      <c r="G175" s="17">
        <v>71.75</v>
      </c>
      <c r="K175" s="17">
        <v>68.949996999999996</v>
      </c>
      <c r="L175" s="17">
        <f t="shared" si="5"/>
        <v>3.392648409730091E-2</v>
      </c>
      <c r="M175" s="17">
        <f t="shared" si="4"/>
        <v>-0.98284646653925156</v>
      </c>
    </row>
    <row r="176" spans="2:13" x14ac:dyDescent="0.3">
      <c r="B176" s="15">
        <v>44434</v>
      </c>
      <c r="C176" s="17">
        <v>72.25</v>
      </c>
      <c r="D176" s="17">
        <v>74.150002000000001</v>
      </c>
      <c r="E176" s="17">
        <v>70.300003000000004</v>
      </c>
      <c r="F176" s="17">
        <v>71.099997999999999</v>
      </c>
      <c r="G176" s="17">
        <v>71.099997999999999</v>
      </c>
      <c r="K176" s="17">
        <v>71.75</v>
      </c>
      <c r="L176" s="17">
        <f t="shared" si="5"/>
        <v>3.9806293910210379E-2</v>
      </c>
      <c r="M176" s="17">
        <f t="shared" si="4"/>
        <v>-0.66588359983878942</v>
      </c>
    </row>
    <row r="177" spans="2:13" x14ac:dyDescent="0.3">
      <c r="B177" s="15">
        <v>44435</v>
      </c>
      <c r="C177" s="17">
        <v>73.400002000000001</v>
      </c>
      <c r="D177" s="17">
        <v>73.900002000000001</v>
      </c>
      <c r="E177" s="17">
        <v>72.050003000000004</v>
      </c>
      <c r="F177" s="17">
        <v>73</v>
      </c>
      <c r="G177" s="17">
        <v>73</v>
      </c>
      <c r="K177" s="17">
        <v>71.099997999999999</v>
      </c>
      <c r="L177" s="17">
        <f t="shared" si="5"/>
        <v>-9.1005459599308777E-3</v>
      </c>
      <c r="M177" s="17">
        <f t="shared" si="4"/>
        <v>-0.73946441288828746</v>
      </c>
    </row>
    <row r="178" spans="2:13" x14ac:dyDescent="0.3">
      <c r="B178" s="15">
        <v>44438</v>
      </c>
      <c r="C178" s="17">
        <v>72.900002000000001</v>
      </c>
      <c r="D178" s="17">
        <v>72.900002000000001</v>
      </c>
      <c r="E178" s="17">
        <v>71.150002000000001</v>
      </c>
      <c r="F178" s="17">
        <v>71.400002000000001</v>
      </c>
      <c r="G178" s="17">
        <v>71.400002000000001</v>
      </c>
      <c r="K178" s="17">
        <v>73</v>
      </c>
      <c r="L178" s="17">
        <f t="shared" si="5"/>
        <v>2.6372132468591495E-2</v>
      </c>
      <c r="M178" s="17">
        <f t="shared" si="4"/>
        <v>-0.52438247167014906</v>
      </c>
    </row>
    <row r="179" spans="2:13" x14ac:dyDescent="0.3">
      <c r="B179" s="15">
        <v>44439</v>
      </c>
      <c r="C179" s="17">
        <v>71.099997999999999</v>
      </c>
      <c r="D179" s="17">
        <v>72.5</v>
      </c>
      <c r="E179" s="17">
        <v>70.5</v>
      </c>
      <c r="F179" s="17">
        <v>71.300003000000004</v>
      </c>
      <c r="G179" s="17">
        <v>71.300003000000004</v>
      </c>
      <c r="K179" s="17">
        <v>71.400002000000001</v>
      </c>
      <c r="L179" s="17">
        <f t="shared" si="5"/>
        <v>-2.216154379164828E-2</v>
      </c>
      <c r="M179" s="17">
        <f t="shared" si="4"/>
        <v>-0.70550368932420349</v>
      </c>
    </row>
    <row r="180" spans="2:13" x14ac:dyDescent="0.3">
      <c r="B180" s="15">
        <v>44440</v>
      </c>
      <c r="C180" s="17">
        <v>71.349997999999999</v>
      </c>
      <c r="D180" s="17">
        <v>73.550003000000004</v>
      </c>
      <c r="E180" s="17">
        <v>71.300003000000004</v>
      </c>
      <c r="F180" s="17">
        <v>72.050003000000004</v>
      </c>
      <c r="G180" s="17">
        <v>72.050003000000004</v>
      </c>
      <c r="K180" s="17">
        <v>71.300003000000004</v>
      </c>
      <c r="L180" s="17">
        <f t="shared" si="5"/>
        <v>-1.4015278607570237E-3</v>
      </c>
      <c r="M180" s="17">
        <f t="shared" si="4"/>
        <v>-0.71682366637679185</v>
      </c>
    </row>
    <row r="181" spans="2:13" x14ac:dyDescent="0.3">
      <c r="B181" s="15">
        <v>44441</v>
      </c>
      <c r="C181" s="17">
        <v>72.5</v>
      </c>
      <c r="D181" s="17">
        <v>73</v>
      </c>
      <c r="E181" s="17">
        <v>71.300003000000004</v>
      </c>
      <c r="F181" s="17">
        <v>71.599997999999999</v>
      </c>
      <c r="G181" s="17">
        <v>71.599997999999999</v>
      </c>
      <c r="K181" s="17">
        <v>72.050003000000004</v>
      </c>
      <c r="L181" s="17">
        <f t="shared" si="5"/>
        <v>1.0463994587296108E-2</v>
      </c>
      <c r="M181" s="17">
        <f t="shared" si="4"/>
        <v>-0.63192298947560765</v>
      </c>
    </row>
    <row r="182" spans="2:13" x14ac:dyDescent="0.3">
      <c r="B182" s="15">
        <v>44442</v>
      </c>
      <c r="C182" s="17">
        <v>71.949996999999996</v>
      </c>
      <c r="D182" s="17">
        <v>73</v>
      </c>
      <c r="E182" s="17">
        <v>70.5</v>
      </c>
      <c r="F182" s="17">
        <v>71.550003000000004</v>
      </c>
      <c r="G182" s="17">
        <v>71.550003000000004</v>
      </c>
      <c r="K182" s="17">
        <v>71.599997999999999</v>
      </c>
      <c r="L182" s="17">
        <f t="shared" si="5"/>
        <v>-6.2653180496431982E-3</v>
      </c>
      <c r="M182" s="17">
        <f t="shared" si="4"/>
        <v>-0.68286396162083129</v>
      </c>
    </row>
    <row r="183" spans="2:13" x14ac:dyDescent="0.3">
      <c r="B183" s="15">
        <v>44445</v>
      </c>
      <c r="C183" s="17">
        <v>71.5</v>
      </c>
      <c r="D183" s="17">
        <v>71.650002000000001</v>
      </c>
      <c r="E183" s="17">
        <v>70.199996999999996</v>
      </c>
      <c r="F183" s="17">
        <v>70.349997999999999</v>
      </c>
      <c r="G183" s="17">
        <v>70.349997999999999</v>
      </c>
      <c r="K183" s="17">
        <v>71.550003000000004</v>
      </c>
      <c r="L183" s="17">
        <f t="shared" si="5"/>
        <v>-6.9849810245835222E-4</v>
      </c>
      <c r="M183" s="17">
        <f t="shared" si="4"/>
        <v>-0.68852344074306382</v>
      </c>
    </row>
    <row r="184" spans="2:13" x14ac:dyDescent="0.3">
      <c r="B184" s="15">
        <v>44446</v>
      </c>
      <c r="C184" s="17">
        <v>71.5</v>
      </c>
      <c r="D184" s="17">
        <v>71.900002000000001</v>
      </c>
      <c r="E184" s="17">
        <v>69.400002000000001</v>
      </c>
      <c r="F184" s="17">
        <v>69.900002000000001</v>
      </c>
      <c r="G184" s="17">
        <v>69.900002000000001</v>
      </c>
      <c r="K184" s="17">
        <v>70.349997999999999</v>
      </c>
      <c r="L184" s="17">
        <f t="shared" si="5"/>
        <v>-1.6913792800064793E-2</v>
      </c>
      <c r="M184" s="17">
        <f t="shared" si="4"/>
        <v>-0.82436508978947154</v>
      </c>
    </row>
    <row r="185" spans="2:13" x14ac:dyDescent="0.3">
      <c r="B185" s="15">
        <v>44447</v>
      </c>
      <c r="C185" s="17">
        <v>70.599997999999999</v>
      </c>
      <c r="D185" s="17">
        <v>71</v>
      </c>
      <c r="E185" s="17">
        <v>69</v>
      </c>
      <c r="F185" s="17">
        <v>69.599997999999999</v>
      </c>
      <c r="G185" s="17">
        <v>69.599997999999999</v>
      </c>
      <c r="K185" s="17">
        <v>69.900002000000001</v>
      </c>
      <c r="L185" s="17">
        <f t="shared" si="5"/>
        <v>-6.4170772790480652E-3</v>
      </c>
      <c r="M185" s="17">
        <f t="shared" si="4"/>
        <v>-0.87530504312657176</v>
      </c>
    </row>
    <row r="186" spans="2:13" x14ac:dyDescent="0.3">
      <c r="B186" s="15">
        <v>44448</v>
      </c>
      <c r="C186" s="17">
        <v>69.599997999999999</v>
      </c>
      <c r="D186" s="17">
        <v>70.349997999999999</v>
      </c>
      <c r="E186" s="17">
        <v>69.25</v>
      </c>
      <c r="F186" s="17">
        <v>69.599997999999999</v>
      </c>
      <c r="G186" s="17">
        <v>69.599997999999999</v>
      </c>
      <c r="K186" s="17">
        <v>69.599997999999999</v>
      </c>
      <c r="L186" s="17">
        <f t="shared" si="5"/>
        <v>-4.3011392473260969E-3</v>
      </c>
      <c r="M186" s="17">
        <f t="shared" si="4"/>
        <v>-0.90926576669065573</v>
      </c>
    </row>
    <row r="187" spans="2:13" x14ac:dyDescent="0.3">
      <c r="B187" s="15">
        <v>44452</v>
      </c>
      <c r="C187" s="17">
        <v>69.699996999999996</v>
      </c>
      <c r="D187" s="17">
        <v>71.199996999999996</v>
      </c>
      <c r="E187" s="17">
        <v>69.550003000000004</v>
      </c>
      <c r="F187" s="17">
        <v>69.800003000000004</v>
      </c>
      <c r="G187" s="17">
        <v>69.800003000000004</v>
      </c>
      <c r="K187" s="17">
        <v>69.599997999999999</v>
      </c>
      <c r="L187" s="17">
        <f t="shared" si="5"/>
        <v>0</v>
      </c>
      <c r="M187" s="17">
        <f t="shared" si="4"/>
        <v>-0.90926576669065573</v>
      </c>
    </row>
    <row r="188" spans="2:13" x14ac:dyDescent="0.3">
      <c r="B188" s="15">
        <v>44453</v>
      </c>
      <c r="C188" s="17">
        <v>70.199996999999996</v>
      </c>
      <c r="D188" s="17">
        <v>72.599997999999999</v>
      </c>
      <c r="E188" s="17">
        <v>70.199996999999996</v>
      </c>
      <c r="F188" s="17">
        <v>72.050003000000004</v>
      </c>
      <c r="G188" s="17">
        <v>72.050003000000004</v>
      </c>
      <c r="K188" s="17">
        <v>69.800003000000004</v>
      </c>
      <c r="L188" s="17">
        <f t="shared" si="5"/>
        <v>2.8695141435273312E-3</v>
      </c>
      <c r="M188" s="17">
        <f t="shared" si="4"/>
        <v>-0.88662502017916012</v>
      </c>
    </row>
    <row r="189" spans="2:13" x14ac:dyDescent="0.3">
      <c r="B189" s="15">
        <v>44454</v>
      </c>
      <c r="C189" s="17">
        <v>73.25</v>
      </c>
      <c r="D189" s="17">
        <v>77.400002000000001</v>
      </c>
      <c r="E189" s="17">
        <v>72.599997999999999</v>
      </c>
      <c r="F189" s="17">
        <v>76.300003000000004</v>
      </c>
      <c r="G189" s="17">
        <v>76.300003000000004</v>
      </c>
      <c r="K189" s="17">
        <v>72.050003000000004</v>
      </c>
      <c r="L189" s="17">
        <f t="shared" si="5"/>
        <v>3.1726311335013135E-2</v>
      </c>
      <c r="M189" s="17">
        <f t="shared" si="4"/>
        <v>-0.63192298947560765</v>
      </c>
    </row>
    <row r="190" spans="2:13" x14ac:dyDescent="0.3">
      <c r="B190" s="15">
        <v>44455</v>
      </c>
      <c r="C190" s="17">
        <v>77.25</v>
      </c>
      <c r="D190" s="17">
        <v>77.349997999999999</v>
      </c>
      <c r="E190" s="17">
        <v>74.949996999999996</v>
      </c>
      <c r="F190" s="17">
        <v>75.949996999999996</v>
      </c>
      <c r="G190" s="17">
        <v>75.949996999999996</v>
      </c>
      <c r="K190" s="17">
        <v>76.300003000000004</v>
      </c>
      <c r="L190" s="17">
        <f t="shared" si="5"/>
        <v>5.7312613525608513E-2</v>
      </c>
      <c r="M190" s="17">
        <f t="shared" si="4"/>
        <v>-0.15081915370223081</v>
      </c>
    </row>
    <row r="191" spans="2:13" x14ac:dyDescent="0.3">
      <c r="B191" s="15">
        <v>44456</v>
      </c>
      <c r="C191" s="17">
        <v>77.400002000000001</v>
      </c>
      <c r="D191" s="17">
        <v>81.949996999999996</v>
      </c>
      <c r="E191" s="17">
        <v>76.650002000000001</v>
      </c>
      <c r="F191" s="17">
        <v>78.550003000000004</v>
      </c>
      <c r="G191" s="17">
        <v>78.550003000000004</v>
      </c>
      <c r="K191" s="17">
        <v>75.949996999999996</v>
      </c>
      <c r="L191" s="17">
        <f t="shared" si="5"/>
        <v>-4.5977880667801146E-3</v>
      </c>
      <c r="M191" s="17">
        <f t="shared" si="4"/>
        <v>-0.19044014879486615</v>
      </c>
    </row>
    <row r="192" spans="2:13" x14ac:dyDescent="0.3">
      <c r="B192" s="15">
        <v>44459</v>
      </c>
      <c r="C192" s="17">
        <v>78.550003000000004</v>
      </c>
      <c r="D192" s="17">
        <v>82.650002000000001</v>
      </c>
      <c r="E192" s="17">
        <v>77.599997999999999</v>
      </c>
      <c r="F192" s="17">
        <v>78.5</v>
      </c>
      <c r="G192" s="17">
        <v>78.5</v>
      </c>
      <c r="K192" s="17">
        <v>78.550003000000004</v>
      </c>
      <c r="L192" s="17">
        <f t="shared" si="5"/>
        <v>3.366021335175351E-2</v>
      </c>
      <c r="M192" s="17">
        <f t="shared" si="4"/>
        <v>0.10388287700132165</v>
      </c>
    </row>
    <row r="193" spans="2:13" x14ac:dyDescent="0.3">
      <c r="B193" s="15">
        <v>44460</v>
      </c>
      <c r="C193" s="17">
        <v>78.5</v>
      </c>
      <c r="D193" s="17">
        <v>81</v>
      </c>
      <c r="E193" s="17">
        <v>77.050003000000004</v>
      </c>
      <c r="F193" s="17">
        <v>79.75</v>
      </c>
      <c r="G193" s="17">
        <v>79.75</v>
      </c>
      <c r="K193" s="17">
        <v>78.5</v>
      </c>
      <c r="L193" s="17">
        <f t="shared" si="5"/>
        <v>-6.3677810550098171E-4</v>
      </c>
      <c r="M193" s="17">
        <f t="shared" si="4"/>
        <v>9.8222492271868009E-2</v>
      </c>
    </row>
    <row r="194" spans="2:13" x14ac:dyDescent="0.3">
      <c r="B194" s="15">
        <v>44461</v>
      </c>
      <c r="C194" s="17">
        <v>80.25</v>
      </c>
      <c r="D194" s="17">
        <v>80.449996999999996</v>
      </c>
      <c r="E194" s="17">
        <v>77.699996999999996</v>
      </c>
      <c r="F194" s="17">
        <v>78.199996999999996</v>
      </c>
      <c r="G194" s="17">
        <v>78.199996999999996</v>
      </c>
      <c r="K194" s="17">
        <v>79.75</v>
      </c>
      <c r="L194" s="17">
        <f t="shared" si="5"/>
        <v>1.5798116876591311E-2</v>
      </c>
      <c r="M194" s="17">
        <f t="shared" si="4"/>
        <v>0.23972362044050827</v>
      </c>
    </row>
    <row r="195" spans="2:13" x14ac:dyDescent="0.3">
      <c r="B195" s="15">
        <v>44462</v>
      </c>
      <c r="C195" s="17">
        <v>78.599997999999999</v>
      </c>
      <c r="D195" s="17">
        <v>79.150002000000001</v>
      </c>
      <c r="E195" s="17">
        <v>77.550003000000004</v>
      </c>
      <c r="F195" s="17">
        <v>77.849997999999999</v>
      </c>
      <c r="G195" s="17">
        <v>77.849997999999999</v>
      </c>
      <c r="K195" s="17">
        <v>78.199996999999996</v>
      </c>
      <c r="L195" s="17">
        <f t="shared" si="5"/>
        <v>-1.962713247686072E-2</v>
      </c>
      <c r="M195" s="17">
        <f t="shared" si="4"/>
        <v>6.4261881908686314E-2</v>
      </c>
    </row>
    <row r="196" spans="2:13" x14ac:dyDescent="0.3">
      <c r="B196" s="15">
        <v>44463</v>
      </c>
      <c r="C196" s="17">
        <v>77.849997999999999</v>
      </c>
      <c r="D196" s="17">
        <v>78.25</v>
      </c>
      <c r="E196" s="17">
        <v>75.550003000000004</v>
      </c>
      <c r="F196" s="17">
        <v>76.150002000000001</v>
      </c>
      <c r="G196" s="17">
        <v>76.150002000000001</v>
      </c>
      <c r="K196" s="17">
        <v>77.849997999999999</v>
      </c>
      <c r="L196" s="17">
        <f t="shared" si="5"/>
        <v>-4.4857365985165867E-3</v>
      </c>
      <c r="M196" s="17">
        <f t="shared" ref="M196:M249" si="6">STANDARDIZE(K196,AVERAGE(SJ_Adj_Close),_xlfn.STDEV.S(SJ_Adj_Close))</f>
        <v>2.4641679222369935E-2</v>
      </c>
    </row>
    <row r="197" spans="2:13" x14ac:dyDescent="0.3">
      <c r="B197" s="15">
        <v>44466</v>
      </c>
      <c r="C197" s="17">
        <v>77.650002000000001</v>
      </c>
      <c r="D197" s="17">
        <v>78.75</v>
      </c>
      <c r="E197" s="17">
        <v>76.599997999999999</v>
      </c>
      <c r="F197" s="17">
        <v>77.300003000000004</v>
      </c>
      <c r="G197" s="17">
        <v>77.300003000000004</v>
      </c>
      <c r="K197" s="17">
        <v>76.150002000000001</v>
      </c>
      <c r="L197" s="17">
        <f t="shared" si="5"/>
        <v>-2.2078766984453463E-2</v>
      </c>
      <c r="M197" s="17">
        <f t="shared" si="6"/>
        <v>-0.16779940228337054</v>
      </c>
    </row>
    <row r="198" spans="2:13" x14ac:dyDescent="0.3">
      <c r="B198" s="15">
        <v>44467</v>
      </c>
      <c r="C198" s="17">
        <v>77.650002000000001</v>
      </c>
      <c r="D198" s="17">
        <v>77.699996999999996</v>
      </c>
      <c r="E198" s="17">
        <v>75.699996999999996</v>
      </c>
      <c r="F198" s="17">
        <v>76.050003000000004</v>
      </c>
      <c r="G198" s="17">
        <v>76.050003000000004</v>
      </c>
      <c r="K198" s="17">
        <v>77.300003000000004</v>
      </c>
      <c r="L198" s="17">
        <f t="shared" ref="L198:L249" si="7">LN(K198/K197)</f>
        <v>1.4988888798084132E-2</v>
      </c>
      <c r="M198" s="17">
        <f t="shared" si="6"/>
        <v>-3.7618251167318602E-2</v>
      </c>
    </row>
    <row r="199" spans="2:13" x14ac:dyDescent="0.3">
      <c r="B199" s="15">
        <v>44468</v>
      </c>
      <c r="C199" s="17">
        <v>75.699996999999996</v>
      </c>
      <c r="D199" s="17">
        <v>76.75</v>
      </c>
      <c r="E199" s="17">
        <v>75</v>
      </c>
      <c r="F199" s="17">
        <v>75.800003000000004</v>
      </c>
      <c r="G199" s="17">
        <v>75.800003000000004</v>
      </c>
      <c r="K199" s="17">
        <v>76.050003000000004</v>
      </c>
      <c r="L199" s="17">
        <f t="shared" si="7"/>
        <v>-1.6302936250174541E-2</v>
      </c>
      <c r="M199" s="17">
        <f t="shared" si="6"/>
        <v>-0.17911937933595887</v>
      </c>
    </row>
    <row r="200" spans="2:13" x14ac:dyDescent="0.3">
      <c r="B200" s="15">
        <v>44469</v>
      </c>
      <c r="C200" s="17">
        <v>76</v>
      </c>
      <c r="D200" s="17">
        <v>76.699996999999996</v>
      </c>
      <c r="E200" s="17">
        <v>74.949996999999996</v>
      </c>
      <c r="F200" s="17">
        <v>75.150002000000001</v>
      </c>
      <c r="G200" s="17">
        <v>75.150002000000001</v>
      </c>
      <c r="K200" s="17">
        <v>75.800003000000004</v>
      </c>
      <c r="L200" s="17">
        <f t="shared" si="7"/>
        <v>-3.2927259268712376E-3</v>
      </c>
      <c r="M200" s="17">
        <f t="shared" si="6"/>
        <v>-0.20741960496968689</v>
      </c>
    </row>
    <row r="201" spans="2:13" x14ac:dyDescent="0.3">
      <c r="B201" s="15">
        <v>44470</v>
      </c>
      <c r="C201" s="17">
        <v>74.199996999999996</v>
      </c>
      <c r="D201" s="17">
        <v>76.400002000000001</v>
      </c>
      <c r="E201" s="17">
        <v>74.199996999999996</v>
      </c>
      <c r="F201" s="17">
        <v>75</v>
      </c>
      <c r="G201" s="17">
        <v>75</v>
      </c>
      <c r="K201" s="17">
        <v>75.150002000000001</v>
      </c>
      <c r="L201" s="17">
        <f t="shared" si="7"/>
        <v>-8.6121894137387352E-3</v>
      </c>
      <c r="M201" s="17">
        <f t="shared" si="6"/>
        <v>-0.28100030481828275</v>
      </c>
    </row>
    <row r="202" spans="2:13" x14ac:dyDescent="0.3">
      <c r="B202" s="15">
        <v>44473</v>
      </c>
      <c r="C202" s="17">
        <v>75.650002000000001</v>
      </c>
      <c r="D202" s="17">
        <v>76.099997999999999</v>
      </c>
      <c r="E202" s="17">
        <v>74.849997999999999</v>
      </c>
      <c r="F202" s="17">
        <v>75.25</v>
      </c>
      <c r="G202" s="17">
        <v>75.25</v>
      </c>
      <c r="K202" s="17">
        <v>75</v>
      </c>
      <c r="L202" s="17">
        <f t="shared" si="7"/>
        <v>-1.9980292761124889E-3</v>
      </c>
      <c r="M202" s="17">
        <f t="shared" si="6"/>
        <v>-0.29798066660032468</v>
      </c>
    </row>
    <row r="203" spans="2:13" x14ac:dyDescent="0.3">
      <c r="B203" s="15">
        <v>44474</v>
      </c>
      <c r="C203" s="17">
        <v>75.25</v>
      </c>
      <c r="D203" s="17">
        <v>76</v>
      </c>
      <c r="E203" s="17">
        <v>75.25</v>
      </c>
      <c r="F203" s="17">
        <v>75.400002000000001</v>
      </c>
      <c r="G203" s="17">
        <v>75.400002000000001</v>
      </c>
      <c r="K203" s="17">
        <v>75.25</v>
      </c>
      <c r="L203" s="17">
        <f t="shared" si="7"/>
        <v>3.3277900926747457E-3</v>
      </c>
      <c r="M203" s="17">
        <f t="shared" si="6"/>
        <v>-0.26968044096659666</v>
      </c>
    </row>
    <row r="204" spans="2:13" x14ac:dyDescent="0.3">
      <c r="B204" s="15">
        <v>44475</v>
      </c>
      <c r="C204" s="17">
        <v>76</v>
      </c>
      <c r="D204" s="17">
        <v>76</v>
      </c>
      <c r="E204" s="17">
        <v>61.099997999999999</v>
      </c>
      <c r="F204" s="17">
        <v>70.849997999999999</v>
      </c>
      <c r="G204" s="17">
        <v>70.849997999999999</v>
      </c>
      <c r="K204" s="17">
        <v>75.400002000000001</v>
      </c>
      <c r="L204" s="17">
        <f t="shared" si="7"/>
        <v>1.9913979101237986E-3</v>
      </c>
      <c r="M204" s="17">
        <f t="shared" si="6"/>
        <v>-0.25270007918455467</v>
      </c>
    </row>
    <row r="205" spans="2:13" x14ac:dyDescent="0.3">
      <c r="B205" s="15">
        <v>44476</v>
      </c>
      <c r="C205" s="17">
        <v>72.449996999999996</v>
      </c>
      <c r="D205" s="17">
        <v>75.599997999999999</v>
      </c>
      <c r="E205" s="17">
        <v>72.449996999999996</v>
      </c>
      <c r="F205" s="17">
        <v>75.099997999999999</v>
      </c>
      <c r="G205" s="17">
        <v>75.099997999999999</v>
      </c>
      <c r="K205" s="17">
        <v>70.849997999999999</v>
      </c>
      <c r="L205" s="17">
        <f t="shared" si="7"/>
        <v>-6.2242363631072037E-2</v>
      </c>
      <c r="M205" s="17">
        <f t="shared" si="6"/>
        <v>-0.76776463852201549</v>
      </c>
    </row>
    <row r="206" spans="2:13" x14ac:dyDescent="0.3">
      <c r="B206" s="15">
        <v>44477</v>
      </c>
      <c r="C206" s="17">
        <v>75.099997999999999</v>
      </c>
      <c r="D206" s="17">
        <v>75.449996999999996</v>
      </c>
      <c r="E206" s="17">
        <v>74.050003000000004</v>
      </c>
      <c r="F206" s="17">
        <v>74.25</v>
      </c>
      <c r="G206" s="17">
        <v>74.25</v>
      </c>
      <c r="K206" s="17">
        <v>75.099997999999999</v>
      </c>
      <c r="L206" s="17">
        <f t="shared" si="7"/>
        <v>5.8255594230893305E-2</v>
      </c>
      <c r="M206" s="17">
        <f t="shared" si="6"/>
        <v>-0.28666080274863864</v>
      </c>
    </row>
    <row r="207" spans="2:13" x14ac:dyDescent="0.3">
      <c r="B207" s="15">
        <v>44480</v>
      </c>
      <c r="C207" s="17">
        <v>74.849997999999999</v>
      </c>
      <c r="D207" s="17">
        <v>77.650002000000001</v>
      </c>
      <c r="E207" s="17">
        <v>74.349997999999999</v>
      </c>
      <c r="F207" s="17">
        <v>75.650002000000001</v>
      </c>
      <c r="G207" s="17">
        <v>75.650002000000001</v>
      </c>
      <c r="K207" s="17">
        <v>74.25</v>
      </c>
      <c r="L207" s="17">
        <f t="shared" si="7"/>
        <v>-1.1382754456121233E-2</v>
      </c>
      <c r="M207" s="17">
        <f t="shared" si="6"/>
        <v>-0.38288134350150888</v>
      </c>
    </row>
    <row r="208" spans="2:13" x14ac:dyDescent="0.3">
      <c r="B208" s="15">
        <v>44481</v>
      </c>
      <c r="C208" s="17">
        <v>75.650002000000001</v>
      </c>
      <c r="D208" s="17">
        <v>75.800003000000004</v>
      </c>
      <c r="E208" s="17">
        <v>74.550003000000004</v>
      </c>
      <c r="F208" s="17">
        <v>75</v>
      </c>
      <c r="G208" s="17">
        <v>75</v>
      </c>
      <c r="K208" s="17">
        <v>75.650002000000001</v>
      </c>
      <c r="L208" s="17">
        <f t="shared" si="7"/>
        <v>1.867968898909696E-2</v>
      </c>
      <c r="M208" s="17">
        <f t="shared" si="6"/>
        <v>-0.22439985355082662</v>
      </c>
    </row>
    <row r="209" spans="2:13" x14ac:dyDescent="0.3">
      <c r="B209" s="15">
        <v>44482</v>
      </c>
      <c r="C209" s="17">
        <v>78.5</v>
      </c>
      <c r="D209" s="17">
        <v>79.449996999999996</v>
      </c>
      <c r="E209" s="17">
        <v>77.099997999999999</v>
      </c>
      <c r="F209" s="17">
        <v>77.550003000000004</v>
      </c>
      <c r="G209" s="17">
        <v>77.550003000000004</v>
      </c>
      <c r="K209" s="17">
        <v>75</v>
      </c>
      <c r="L209" s="17">
        <f t="shared" si="7"/>
        <v>-8.6293531355953988E-3</v>
      </c>
      <c r="M209" s="17">
        <f t="shared" si="6"/>
        <v>-0.29798066660032468</v>
      </c>
    </row>
    <row r="210" spans="2:13" x14ac:dyDescent="0.3">
      <c r="B210" s="15">
        <v>44483</v>
      </c>
      <c r="C210" s="17">
        <v>78.199996999999996</v>
      </c>
      <c r="D210" s="17">
        <v>78.199996999999996</v>
      </c>
      <c r="E210" s="17">
        <v>76.050003000000004</v>
      </c>
      <c r="F210" s="17">
        <v>76.550003000000004</v>
      </c>
      <c r="G210" s="17">
        <v>76.550003000000004</v>
      </c>
      <c r="K210" s="17">
        <v>77.550003000000004</v>
      </c>
      <c r="L210" s="17">
        <f t="shared" si="7"/>
        <v>3.3434814770956188E-2</v>
      </c>
      <c r="M210" s="17">
        <f t="shared" si="6"/>
        <v>-9.3180255335905508E-3</v>
      </c>
    </row>
    <row r="211" spans="2:13" x14ac:dyDescent="0.3">
      <c r="B211" s="15">
        <v>44487</v>
      </c>
      <c r="C211" s="17">
        <v>75.349997999999999</v>
      </c>
      <c r="D211" s="17">
        <v>77.25</v>
      </c>
      <c r="E211" s="17">
        <v>75.349997999999999</v>
      </c>
      <c r="F211" s="17">
        <v>75.800003000000004</v>
      </c>
      <c r="G211" s="17">
        <v>75.800003000000004</v>
      </c>
      <c r="K211" s="17">
        <v>76.550003000000004</v>
      </c>
      <c r="L211" s="17">
        <f t="shared" si="7"/>
        <v>-1.2978767013502765E-2</v>
      </c>
      <c r="M211" s="17">
        <f t="shared" si="6"/>
        <v>-0.12251892806850276</v>
      </c>
    </row>
    <row r="212" spans="2:13" x14ac:dyDescent="0.3">
      <c r="B212" s="15">
        <v>44488</v>
      </c>
      <c r="C212" s="17">
        <v>76.900002000000001</v>
      </c>
      <c r="D212" s="17">
        <v>77</v>
      </c>
      <c r="E212" s="17">
        <v>73.849997999999999</v>
      </c>
      <c r="F212" s="17">
        <v>74.349997999999999</v>
      </c>
      <c r="G212" s="17">
        <v>74.349997999999999</v>
      </c>
      <c r="K212" s="17">
        <v>75.800003000000004</v>
      </c>
      <c r="L212" s="17">
        <f t="shared" si="7"/>
        <v>-9.8458290676022315E-3</v>
      </c>
      <c r="M212" s="17">
        <f t="shared" si="6"/>
        <v>-0.20741960496968689</v>
      </c>
    </row>
    <row r="213" spans="2:13" x14ac:dyDescent="0.3">
      <c r="B213" s="15">
        <v>44489</v>
      </c>
      <c r="C213" s="17">
        <v>74.5</v>
      </c>
      <c r="D213" s="17">
        <v>75.099997999999999</v>
      </c>
      <c r="E213" s="17">
        <v>72.800003000000004</v>
      </c>
      <c r="F213" s="17">
        <v>73.599997999999999</v>
      </c>
      <c r="G213" s="17">
        <v>73.599997999999999</v>
      </c>
      <c r="K213" s="17">
        <v>74.349997999999999</v>
      </c>
      <c r="L213" s="17">
        <f t="shared" si="7"/>
        <v>-1.9314686219796161E-2</v>
      </c>
      <c r="M213" s="17">
        <f t="shared" si="6"/>
        <v>-0.37156147964982278</v>
      </c>
    </row>
    <row r="214" spans="2:13" x14ac:dyDescent="0.3">
      <c r="B214" s="15">
        <v>44490</v>
      </c>
      <c r="C214" s="17">
        <v>74</v>
      </c>
      <c r="D214" s="17">
        <v>74.650002000000001</v>
      </c>
      <c r="E214" s="17">
        <v>73.25</v>
      </c>
      <c r="F214" s="17">
        <v>73.800003000000004</v>
      </c>
      <c r="G214" s="17">
        <v>73.800003000000004</v>
      </c>
      <c r="K214" s="17">
        <v>73.599997999999999</v>
      </c>
      <c r="L214" s="17">
        <f t="shared" si="7"/>
        <v>-1.0138647445448361E-2</v>
      </c>
      <c r="M214" s="17">
        <f t="shared" si="6"/>
        <v>-0.45646215655100691</v>
      </c>
    </row>
    <row r="215" spans="2:13" x14ac:dyDescent="0.3">
      <c r="B215" s="15">
        <v>44491</v>
      </c>
      <c r="C215" s="17">
        <v>76</v>
      </c>
      <c r="D215" s="17">
        <v>76</v>
      </c>
      <c r="E215" s="17">
        <v>72.650002000000001</v>
      </c>
      <c r="F215" s="17">
        <v>73.25</v>
      </c>
      <c r="G215" s="17">
        <v>73.25</v>
      </c>
      <c r="K215" s="17">
        <v>73.800003000000004</v>
      </c>
      <c r="L215" s="17">
        <f t="shared" si="7"/>
        <v>2.7137736959153128E-3</v>
      </c>
      <c r="M215" s="17">
        <f t="shared" si="6"/>
        <v>-0.4338214100395113</v>
      </c>
    </row>
    <row r="216" spans="2:13" x14ac:dyDescent="0.3">
      <c r="B216" s="15">
        <v>44494</v>
      </c>
      <c r="C216" s="17">
        <v>74</v>
      </c>
      <c r="D216" s="17">
        <v>74</v>
      </c>
      <c r="E216" s="17">
        <v>71.5</v>
      </c>
      <c r="F216" s="17">
        <v>72.599997999999999</v>
      </c>
      <c r="G216" s="17">
        <v>72.599997999999999</v>
      </c>
      <c r="K216" s="17">
        <v>73.25</v>
      </c>
      <c r="L216" s="17">
        <f t="shared" si="7"/>
        <v>-7.4805243596559028E-3</v>
      </c>
      <c r="M216" s="17">
        <f t="shared" si="6"/>
        <v>-0.49608224603642104</v>
      </c>
    </row>
    <row r="217" spans="2:13" x14ac:dyDescent="0.3">
      <c r="B217" s="15">
        <v>44495</v>
      </c>
      <c r="C217" s="17">
        <v>73</v>
      </c>
      <c r="D217" s="17">
        <v>73.349997999999999</v>
      </c>
      <c r="E217" s="17">
        <v>72.300003000000004</v>
      </c>
      <c r="F217" s="17">
        <v>72.5</v>
      </c>
      <c r="G217" s="17">
        <v>72.5</v>
      </c>
      <c r="K217" s="17">
        <v>72.599997999999999</v>
      </c>
      <c r="L217" s="17">
        <f t="shared" si="7"/>
        <v>-8.913353614636018E-3</v>
      </c>
      <c r="M217" s="17">
        <f t="shared" si="6"/>
        <v>-0.56966305908591919</v>
      </c>
    </row>
    <row r="218" spans="2:13" x14ac:dyDescent="0.3">
      <c r="B218" s="15">
        <v>44496</v>
      </c>
      <c r="C218" s="17">
        <v>72.5</v>
      </c>
      <c r="D218" s="17">
        <v>73.449996999999996</v>
      </c>
      <c r="E218" s="17">
        <v>72.199996999999996</v>
      </c>
      <c r="F218" s="17">
        <v>72.5</v>
      </c>
      <c r="G218" s="17">
        <v>72.5</v>
      </c>
      <c r="K218" s="17">
        <v>72.5</v>
      </c>
      <c r="L218" s="17">
        <f t="shared" si="7"/>
        <v>-1.3783324219115024E-3</v>
      </c>
      <c r="M218" s="17">
        <f t="shared" si="6"/>
        <v>-0.58098292293760523</v>
      </c>
    </row>
    <row r="219" spans="2:13" x14ac:dyDescent="0.3">
      <c r="B219" s="15">
        <v>44497</v>
      </c>
      <c r="C219" s="17">
        <v>73.300003000000004</v>
      </c>
      <c r="D219" s="17">
        <v>73.300003000000004</v>
      </c>
      <c r="E219" s="17">
        <v>70.650002000000001</v>
      </c>
      <c r="F219" s="17">
        <v>71.099997999999999</v>
      </c>
      <c r="G219" s="17">
        <v>71.099997999999999</v>
      </c>
      <c r="K219" s="17">
        <v>72.5</v>
      </c>
      <c r="L219" s="17">
        <f t="shared" si="7"/>
        <v>0</v>
      </c>
      <c r="M219" s="17">
        <f t="shared" si="6"/>
        <v>-0.58098292293760523</v>
      </c>
    </row>
    <row r="220" spans="2:13" x14ac:dyDescent="0.3">
      <c r="B220" s="15">
        <v>44498</v>
      </c>
      <c r="C220" s="17">
        <v>71.650002000000001</v>
      </c>
      <c r="D220" s="17">
        <v>71.949996999999996</v>
      </c>
      <c r="E220" s="17">
        <v>69.550003000000004</v>
      </c>
      <c r="F220" s="17">
        <v>70.800003000000004</v>
      </c>
      <c r="G220" s="17">
        <v>70.800003000000004</v>
      </c>
      <c r="K220" s="17">
        <v>71.099997999999999</v>
      </c>
      <c r="L220" s="17">
        <f t="shared" si="7"/>
        <v>-1.9499253180829484E-2</v>
      </c>
      <c r="M220" s="17">
        <f t="shared" si="6"/>
        <v>-0.73946441288828746</v>
      </c>
    </row>
    <row r="221" spans="2:13" x14ac:dyDescent="0.3">
      <c r="B221" s="15">
        <v>44501</v>
      </c>
      <c r="C221" s="17">
        <v>71</v>
      </c>
      <c r="D221" s="17">
        <v>71.599997999999999</v>
      </c>
      <c r="E221" s="17">
        <v>70.599997999999999</v>
      </c>
      <c r="F221" s="17">
        <v>70.849997999999999</v>
      </c>
      <c r="G221" s="17">
        <v>70.849997999999999</v>
      </c>
      <c r="K221" s="17">
        <v>70.800003000000004</v>
      </c>
      <c r="L221" s="17">
        <f t="shared" si="7"/>
        <v>-4.2282656072449411E-3</v>
      </c>
      <c r="M221" s="17">
        <f t="shared" si="6"/>
        <v>-0.7734241176442479</v>
      </c>
    </row>
    <row r="222" spans="2:13" x14ac:dyDescent="0.3">
      <c r="B222" s="15">
        <v>44502</v>
      </c>
      <c r="C222" s="17">
        <v>71.199996999999996</v>
      </c>
      <c r="D222" s="17">
        <v>71.550003000000004</v>
      </c>
      <c r="E222" s="17">
        <v>70.5</v>
      </c>
      <c r="F222" s="17">
        <v>70.900002000000001</v>
      </c>
      <c r="G222" s="17">
        <v>70.900002000000001</v>
      </c>
      <c r="K222" s="17">
        <v>70.849997999999999</v>
      </c>
      <c r="L222" s="17">
        <f t="shared" si="7"/>
        <v>7.0589483548245317E-4</v>
      </c>
      <c r="M222" s="17">
        <f t="shared" si="6"/>
        <v>-0.76776463852201549</v>
      </c>
    </row>
    <row r="223" spans="2:13" x14ac:dyDescent="0.3">
      <c r="B223" s="15">
        <v>44503</v>
      </c>
      <c r="C223" s="17">
        <v>70.900002000000001</v>
      </c>
      <c r="D223" s="17">
        <v>71.25</v>
      </c>
      <c r="E223" s="17">
        <v>69.25</v>
      </c>
      <c r="F223" s="17">
        <v>69.699996999999996</v>
      </c>
      <c r="G223" s="17">
        <v>69.699996999999996</v>
      </c>
      <c r="K223" s="17">
        <v>70.900002000000001</v>
      </c>
      <c r="L223" s="17">
        <f t="shared" si="7"/>
        <v>7.0552383878927122E-4</v>
      </c>
      <c r="M223" s="17">
        <f t="shared" si="6"/>
        <v>-0.76210414059165954</v>
      </c>
    </row>
    <row r="224" spans="2:13" x14ac:dyDescent="0.3">
      <c r="B224" s="15">
        <v>44504</v>
      </c>
      <c r="C224" s="17">
        <v>69.599997999999999</v>
      </c>
      <c r="D224" s="17">
        <v>70.900002000000001</v>
      </c>
      <c r="E224" s="17">
        <v>69.599997999999999</v>
      </c>
      <c r="F224" s="17">
        <v>70.550003000000004</v>
      </c>
      <c r="G224" s="17">
        <v>70.550003000000004</v>
      </c>
      <c r="K224" s="17">
        <v>69.699996999999996</v>
      </c>
      <c r="L224" s="17">
        <f t="shared" si="7"/>
        <v>-1.7070187021955813E-2</v>
      </c>
      <c r="M224" s="17">
        <f t="shared" si="6"/>
        <v>-0.89794578963806737</v>
      </c>
    </row>
    <row r="225" spans="2:13" x14ac:dyDescent="0.3">
      <c r="B225" s="15">
        <v>44508</v>
      </c>
      <c r="C225" s="17">
        <v>70.800003000000004</v>
      </c>
      <c r="D225" s="17">
        <v>73.199996999999996</v>
      </c>
      <c r="E225" s="17">
        <v>70.550003000000004</v>
      </c>
      <c r="F225" s="17">
        <v>72.5</v>
      </c>
      <c r="G225" s="17">
        <v>72.5</v>
      </c>
      <c r="K225" s="17">
        <v>70.550003000000004</v>
      </c>
      <c r="L225" s="17">
        <f t="shared" si="7"/>
        <v>1.2121446096985237E-2</v>
      </c>
      <c r="M225" s="17">
        <f t="shared" si="6"/>
        <v>-0.80172434327797593</v>
      </c>
    </row>
    <row r="226" spans="2:13" x14ac:dyDescent="0.3">
      <c r="B226" s="15">
        <v>44509</v>
      </c>
      <c r="C226" s="17">
        <v>72.75</v>
      </c>
      <c r="D226" s="17">
        <v>75.5</v>
      </c>
      <c r="E226" s="17">
        <v>72.349997999999999</v>
      </c>
      <c r="F226" s="17">
        <v>74.349997999999999</v>
      </c>
      <c r="G226" s="17">
        <v>74.349997999999999</v>
      </c>
      <c r="K226" s="17">
        <v>72.5</v>
      </c>
      <c r="L226" s="17">
        <f t="shared" si="7"/>
        <v>2.726484103877367E-2</v>
      </c>
      <c r="M226" s="17">
        <f t="shared" si="6"/>
        <v>-0.58098292293760523</v>
      </c>
    </row>
    <row r="227" spans="2:13" x14ac:dyDescent="0.3">
      <c r="B227" s="15">
        <v>44510</v>
      </c>
      <c r="C227" s="17">
        <v>74.400002000000001</v>
      </c>
      <c r="D227" s="17">
        <v>75.699996999999996</v>
      </c>
      <c r="E227" s="17">
        <v>73.300003000000004</v>
      </c>
      <c r="F227" s="17">
        <v>73.5</v>
      </c>
      <c r="G227" s="17">
        <v>73.5</v>
      </c>
      <c r="K227" s="17">
        <v>74.349997999999999</v>
      </c>
      <c r="L227" s="17">
        <f t="shared" si="7"/>
        <v>2.5197084145736379E-2</v>
      </c>
      <c r="M227" s="17">
        <f t="shared" si="6"/>
        <v>-0.37156147964982278</v>
      </c>
    </row>
    <row r="228" spans="2:13" x14ac:dyDescent="0.3">
      <c r="B228" s="15">
        <v>44511</v>
      </c>
      <c r="C228" s="17">
        <v>73.800003000000004</v>
      </c>
      <c r="D228" s="17">
        <v>74.300003000000004</v>
      </c>
      <c r="E228" s="17">
        <v>72.300003000000004</v>
      </c>
      <c r="F228" s="17">
        <v>73.199996999999996</v>
      </c>
      <c r="G228" s="17">
        <v>73.199996999999996</v>
      </c>
      <c r="K228" s="17">
        <v>73.5</v>
      </c>
      <c r="L228" s="17">
        <f t="shared" si="7"/>
        <v>-1.1498239787574464E-2</v>
      </c>
      <c r="M228" s="17">
        <f t="shared" si="6"/>
        <v>-0.46778202040269301</v>
      </c>
    </row>
    <row r="229" spans="2:13" x14ac:dyDescent="0.3">
      <c r="B229" s="15">
        <v>44512</v>
      </c>
      <c r="C229" s="17">
        <v>73.25</v>
      </c>
      <c r="D229" s="17">
        <v>76</v>
      </c>
      <c r="E229" s="17">
        <v>72.599997999999999</v>
      </c>
      <c r="F229" s="17">
        <v>74</v>
      </c>
      <c r="G229" s="17">
        <v>74</v>
      </c>
      <c r="K229" s="17">
        <v>73.199996999999996</v>
      </c>
      <c r="L229" s="17">
        <f t="shared" si="7"/>
        <v>-4.0900262351325741E-3</v>
      </c>
      <c r="M229" s="17">
        <f t="shared" si="6"/>
        <v>-0.50174263076587466</v>
      </c>
    </row>
    <row r="230" spans="2:13" x14ac:dyDescent="0.3">
      <c r="B230" s="15">
        <v>44515</v>
      </c>
      <c r="C230" s="17">
        <v>73</v>
      </c>
      <c r="D230" s="17">
        <v>74.349997999999999</v>
      </c>
      <c r="E230" s="17">
        <v>70.699996999999996</v>
      </c>
      <c r="F230" s="17">
        <v>71.25</v>
      </c>
      <c r="G230" s="17">
        <v>71.25</v>
      </c>
      <c r="K230" s="17">
        <v>74</v>
      </c>
      <c r="L230" s="17">
        <f t="shared" si="7"/>
        <v>1.0869713220511425E-2</v>
      </c>
      <c r="M230" s="17">
        <f t="shared" si="6"/>
        <v>-0.4111815691352369</v>
      </c>
    </row>
    <row r="231" spans="2:13" x14ac:dyDescent="0.3">
      <c r="B231" s="15">
        <v>44516</v>
      </c>
      <c r="C231" s="17">
        <v>72.5</v>
      </c>
      <c r="D231" s="17">
        <v>79.400002000000001</v>
      </c>
      <c r="E231" s="17">
        <v>71.5</v>
      </c>
      <c r="F231" s="17">
        <v>78.150002000000001</v>
      </c>
      <c r="G231" s="17">
        <v>78.150002000000001</v>
      </c>
      <c r="K231" s="17">
        <v>71.25</v>
      </c>
      <c r="L231" s="17">
        <f t="shared" si="7"/>
        <v>-3.7870274055409853E-2</v>
      </c>
      <c r="M231" s="17">
        <f t="shared" si="6"/>
        <v>-0.72248405110624547</v>
      </c>
    </row>
    <row r="232" spans="2:13" x14ac:dyDescent="0.3">
      <c r="B232" s="15">
        <v>44517</v>
      </c>
      <c r="C232" s="17">
        <v>78.900002000000001</v>
      </c>
      <c r="D232" s="17">
        <v>79.349997999999999</v>
      </c>
      <c r="E232" s="17">
        <v>76.099997999999999</v>
      </c>
      <c r="F232" s="17">
        <v>78.099997999999999</v>
      </c>
      <c r="G232" s="17">
        <v>78.099997999999999</v>
      </c>
      <c r="K232" s="17">
        <v>78.150002000000001</v>
      </c>
      <c r="L232" s="17">
        <f t="shared" si="7"/>
        <v>9.2435263310536031E-2</v>
      </c>
      <c r="M232" s="17">
        <f t="shared" si="6"/>
        <v>5.8602402786453879E-2</v>
      </c>
    </row>
    <row r="233" spans="2:13" x14ac:dyDescent="0.3">
      <c r="B233" s="15">
        <v>44518</v>
      </c>
      <c r="C233" s="17">
        <v>77.949996999999996</v>
      </c>
      <c r="D233" s="17">
        <v>78.599997999999999</v>
      </c>
      <c r="E233" s="17">
        <v>74.5</v>
      </c>
      <c r="F233" s="17">
        <v>77.400002000000001</v>
      </c>
      <c r="G233" s="17">
        <v>77.400002000000001</v>
      </c>
      <c r="K233" s="17">
        <v>78.099997999999999</v>
      </c>
      <c r="L233" s="17">
        <f t="shared" si="7"/>
        <v>-6.4005122185062315E-4</v>
      </c>
      <c r="M233" s="17">
        <f t="shared" si="6"/>
        <v>5.2941904856097982E-2</v>
      </c>
    </row>
    <row r="234" spans="2:13" x14ac:dyDescent="0.3">
      <c r="B234" s="15">
        <v>44522</v>
      </c>
      <c r="C234" s="17">
        <v>77.75</v>
      </c>
      <c r="D234" s="17">
        <v>80.099997999999999</v>
      </c>
      <c r="E234" s="17">
        <v>75.599997999999999</v>
      </c>
      <c r="F234" s="17">
        <v>78.5</v>
      </c>
      <c r="G234" s="17">
        <v>78.5</v>
      </c>
      <c r="K234" s="17">
        <v>77.400002000000001</v>
      </c>
      <c r="L234" s="17">
        <f t="shared" si="7"/>
        <v>-9.003224801970881E-3</v>
      </c>
      <c r="M234" s="17">
        <f t="shared" si="6"/>
        <v>-2.6298274114730274E-2</v>
      </c>
    </row>
    <row r="235" spans="2:13" x14ac:dyDescent="0.3">
      <c r="B235" s="15">
        <v>44523</v>
      </c>
      <c r="C235" s="17">
        <v>79.900002000000001</v>
      </c>
      <c r="D235" s="17">
        <v>85.150002000000001</v>
      </c>
      <c r="E235" s="17">
        <v>77.699996999999996</v>
      </c>
      <c r="F235" s="17">
        <v>84.449996999999996</v>
      </c>
      <c r="G235" s="17">
        <v>84.449996999999996</v>
      </c>
      <c r="K235" s="17">
        <v>78.5</v>
      </c>
      <c r="L235" s="17">
        <f t="shared" si="7"/>
        <v>1.4111818352888283E-2</v>
      </c>
      <c r="M235" s="17">
        <f t="shared" si="6"/>
        <v>9.8222492271868009E-2</v>
      </c>
    </row>
    <row r="236" spans="2:13" x14ac:dyDescent="0.3">
      <c r="B236" s="15">
        <v>44524</v>
      </c>
      <c r="C236" s="17">
        <v>85.150002000000001</v>
      </c>
      <c r="D236" s="17">
        <v>87.300003000000004</v>
      </c>
      <c r="E236" s="17">
        <v>81.550003000000004</v>
      </c>
      <c r="F236" s="17">
        <v>82.849997999999999</v>
      </c>
      <c r="G236" s="17">
        <v>82.849997999999999</v>
      </c>
      <c r="K236" s="17">
        <v>84.449996999999996</v>
      </c>
      <c r="L236" s="17">
        <f t="shared" si="7"/>
        <v>7.306098294146704E-2</v>
      </c>
      <c r="M236" s="17">
        <f t="shared" si="6"/>
        <v>0.77176752275188754</v>
      </c>
    </row>
    <row r="237" spans="2:13" x14ac:dyDescent="0.3">
      <c r="B237" s="15">
        <v>44525</v>
      </c>
      <c r="C237" s="17">
        <v>82.5</v>
      </c>
      <c r="D237" s="17">
        <v>83.400002000000001</v>
      </c>
      <c r="E237" s="17">
        <v>80.300003000000004</v>
      </c>
      <c r="F237" s="17">
        <v>80.900002000000001</v>
      </c>
      <c r="G237" s="17">
        <v>80.900002000000001</v>
      </c>
      <c r="K237" s="17">
        <v>82.849997999999999</v>
      </c>
      <c r="L237" s="17">
        <f t="shared" si="7"/>
        <v>-1.9127887997270113E-2</v>
      </c>
      <c r="M237" s="17">
        <f t="shared" si="6"/>
        <v>0.59064619189693091</v>
      </c>
    </row>
    <row r="238" spans="2:13" x14ac:dyDescent="0.3">
      <c r="B238" s="15">
        <v>44526</v>
      </c>
      <c r="C238" s="17">
        <v>78.25</v>
      </c>
      <c r="D238" s="17">
        <v>79.400002000000001</v>
      </c>
      <c r="E238" s="17">
        <v>74.25</v>
      </c>
      <c r="F238" s="17">
        <v>75.449996999999996</v>
      </c>
      <c r="G238" s="17">
        <v>75.449996999999996</v>
      </c>
      <c r="K238" s="17">
        <v>80.900002000000001</v>
      </c>
      <c r="L238" s="17">
        <f t="shared" si="7"/>
        <v>-2.3817870946235033E-2</v>
      </c>
      <c r="M238" s="17">
        <f t="shared" si="6"/>
        <v>0.36990488475746242</v>
      </c>
    </row>
    <row r="239" spans="2:13" x14ac:dyDescent="0.3">
      <c r="B239" s="15">
        <v>44529</v>
      </c>
      <c r="C239" s="17">
        <v>72.099997999999999</v>
      </c>
      <c r="D239" s="17">
        <v>73</v>
      </c>
      <c r="E239" s="17">
        <v>69.5</v>
      </c>
      <c r="F239" s="17">
        <v>70.75</v>
      </c>
      <c r="G239" s="17">
        <v>70.75</v>
      </c>
      <c r="K239" s="17">
        <v>75.449996999999996</v>
      </c>
      <c r="L239" s="17">
        <f t="shared" si="7"/>
        <v>-6.9743703333898954E-2</v>
      </c>
      <c r="M239" s="17">
        <f t="shared" si="6"/>
        <v>-0.24704060006232226</v>
      </c>
    </row>
    <row r="240" spans="2:13" x14ac:dyDescent="0.3">
      <c r="B240" s="15">
        <v>44530</v>
      </c>
      <c r="C240" s="17">
        <v>70.099997999999999</v>
      </c>
      <c r="D240" s="17">
        <v>73.25</v>
      </c>
      <c r="E240" s="17">
        <v>69.050003000000004</v>
      </c>
      <c r="F240" s="17">
        <v>70.099997999999999</v>
      </c>
      <c r="G240" s="17">
        <v>70.099997999999999</v>
      </c>
      <c r="K240" s="17">
        <v>70.75</v>
      </c>
      <c r="L240" s="17">
        <f t="shared" si="7"/>
        <v>-6.4317608929078604E-2</v>
      </c>
      <c r="M240" s="17">
        <f t="shared" si="6"/>
        <v>-0.77908450237370153</v>
      </c>
    </row>
    <row r="241" spans="2:13" x14ac:dyDescent="0.3">
      <c r="B241" s="15">
        <v>44531</v>
      </c>
      <c r="C241" s="17">
        <v>70.949996999999996</v>
      </c>
      <c r="D241" s="17">
        <v>72.150002000000001</v>
      </c>
      <c r="E241" s="17">
        <v>69.25</v>
      </c>
      <c r="F241" s="17">
        <v>71.150002000000001</v>
      </c>
      <c r="G241" s="17">
        <v>71.150002000000001</v>
      </c>
      <c r="K241" s="17">
        <v>70.099997999999999</v>
      </c>
      <c r="L241" s="17">
        <f t="shared" si="7"/>
        <v>-9.2297710134734492E-3</v>
      </c>
      <c r="M241" s="17">
        <f t="shared" si="6"/>
        <v>-0.85266531542319968</v>
      </c>
    </row>
    <row r="242" spans="2:13" x14ac:dyDescent="0.3">
      <c r="B242" s="15">
        <v>44532</v>
      </c>
      <c r="C242" s="17">
        <v>71.199996999999996</v>
      </c>
      <c r="D242" s="17">
        <v>72.400002000000001</v>
      </c>
      <c r="E242" s="17">
        <v>70.199996999999996</v>
      </c>
      <c r="F242" s="17">
        <v>71.400002000000001</v>
      </c>
      <c r="G242" s="17">
        <v>71.400002000000001</v>
      </c>
      <c r="K242" s="17">
        <v>71.150002000000001</v>
      </c>
      <c r="L242" s="17">
        <f t="shared" si="7"/>
        <v>1.4867587135614913E-2</v>
      </c>
      <c r="M242" s="17">
        <f t="shared" si="6"/>
        <v>-0.73380391495793151</v>
      </c>
    </row>
    <row r="243" spans="2:13" x14ac:dyDescent="0.3">
      <c r="B243" s="15">
        <v>44533</v>
      </c>
      <c r="C243" s="17">
        <v>71.400002000000001</v>
      </c>
      <c r="D243" s="17">
        <v>72.25</v>
      </c>
      <c r="E243" s="17">
        <v>70.199996999999996</v>
      </c>
      <c r="F243" s="17">
        <v>71.300003000000004</v>
      </c>
      <c r="G243" s="17">
        <v>71.300003000000004</v>
      </c>
      <c r="K243" s="17">
        <v>71.400002000000001</v>
      </c>
      <c r="L243" s="17">
        <f t="shared" si="7"/>
        <v>3.5075447112541723E-3</v>
      </c>
      <c r="M243" s="17">
        <f t="shared" si="6"/>
        <v>-0.70550368932420349</v>
      </c>
    </row>
    <row r="244" spans="2:13" x14ac:dyDescent="0.3">
      <c r="B244" s="15">
        <v>44536</v>
      </c>
      <c r="C244" s="17">
        <v>70.849997999999999</v>
      </c>
      <c r="D244" s="17">
        <v>71.699996999999996</v>
      </c>
      <c r="E244" s="17">
        <v>68.099997999999999</v>
      </c>
      <c r="F244" s="17">
        <v>68.849997999999999</v>
      </c>
      <c r="G244" s="17">
        <v>68.849997999999999</v>
      </c>
      <c r="K244" s="17">
        <v>71.300003000000004</v>
      </c>
      <c r="L244" s="17">
        <f t="shared" si="7"/>
        <v>-1.4015278607570237E-3</v>
      </c>
      <c r="M244" s="17">
        <f t="shared" si="6"/>
        <v>-0.71682366637679185</v>
      </c>
    </row>
    <row r="245" spans="2:13" x14ac:dyDescent="0.3">
      <c r="B245" s="15">
        <v>44537</v>
      </c>
      <c r="C245" s="17">
        <v>69.400002000000001</v>
      </c>
      <c r="D245" s="17">
        <v>70.349997999999999</v>
      </c>
      <c r="E245" s="17">
        <v>67.849997999999999</v>
      </c>
      <c r="F245" s="17">
        <v>68.449996999999996</v>
      </c>
      <c r="G245" s="17">
        <v>68.449996999999996</v>
      </c>
      <c r="K245" s="17">
        <v>68.849997999999999</v>
      </c>
      <c r="L245" s="17">
        <f t="shared" si="7"/>
        <v>-3.496617336997878E-2</v>
      </c>
      <c r="M245" s="17">
        <f t="shared" si="6"/>
        <v>-0.99416644359183992</v>
      </c>
    </row>
    <row r="246" spans="2:13" x14ac:dyDescent="0.3">
      <c r="B246" s="15">
        <v>44538</v>
      </c>
      <c r="C246" s="17">
        <v>66.150002000000001</v>
      </c>
      <c r="D246" s="17">
        <v>69.300003000000004</v>
      </c>
      <c r="E246" s="17">
        <v>66.150002000000001</v>
      </c>
      <c r="F246" s="17">
        <v>67.75</v>
      </c>
      <c r="G246" s="17">
        <v>67.75</v>
      </c>
      <c r="K246" s="17">
        <v>68.449996999999996</v>
      </c>
      <c r="L246" s="17">
        <f t="shared" si="7"/>
        <v>-5.8266882191614234E-3</v>
      </c>
      <c r="M246" s="17">
        <f t="shared" si="6"/>
        <v>-1.0394469178067076</v>
      </c>
    </row>
    <row r="247" spans="2:13" x14ac:dyDescent="0.3">
      <c r="B247" s="15">
        <v>44539</v>
      </c>
      <c r="C247" s="17">
        <v>68</v>
      </c>
      <c r="D247" s="17">
        <v>71.650002000000001</v>
      </c>
      <c r="E247" s="17">
        <v>68</v>
      </c>
      <c r="F247" s="17">
        <v>70.449996999999996</v>
      </c>
      <c r="G247" s="17">
        <v>70.449996999999996</v>
      </c>
      <c r="K247" s="17">
        <v>67.75</v>
      </c>
      <c r="L247" s="17">
        <f t="shared" si="7"/>
        <v>-1.0279048147035248E-2</v>
      </c>
      <c r="M247" s="17">
        <f t="shared" si="6"/>
        <v>-1.1186872099784382</v>
      </c>
    </row>
    <row r="248" spans="2:13" ht="15" thickBot="1" x14ac:dyDescent="0.35">
      <c r="B248" s="18">
        <v>44540</v>
      </c>
      <c r="C248" s="19">
        <v>69.849997999999999</v>
      </c>
      <c r="D248" s="19">
        <v>70.75</v>
      </c>
      <c r="E248" s="19">
        <v>69.099997999999999</v>
      </c>
      <c r="F248" s="19">
        <v>70.349997999999999</v>
      </c>
      <c r="G248" s="19">
        <v>70.349997999999999</v>
      </c>
      <c r="K248" s="17">
        <v>70.449996999999996</v>
      </c>
      <c r="L248" s="17">
        <f t="shared" si="7"/>
        <v>3.9078736001485405E-2</v>
      </c>
      <c r="M248" s="17">
        <f t="shared" si="6"/>
        <v>-0.81304511273688329</v>
      </c>
    </row>
    <row r="249" spans="2:13" ht="15" thickBot="1" x14ac:dyDescent="0.35">
      <c r="K249" s="19">
        <v>70.349997999999999</v>
      </c>
      <c r="L249" s="19">
        <f t="shared" si="7"/>
        <v>-1.4204406301802561E-3</v>
      </c>
      <c r="M249" s="19">
        <f t="shared" si="6"/>
        <v>-0.82436508978947154</v>
      </c>
    </row>
  </sheetData>
  <mergeCells count="3">
    <mergeCell ref="O3:P3"/>
    <mergeCell ref="O11:P11"/>
    <mergeCell ref="K1:P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3CC65-B0F5-4034-9529-A62E6042A00B}">
  <dimension ref="A1:Q19"/>
  <sheetViews>
    <sheetView zoomScale="90" zoomScaleNormal="90" workbookViewId="0">
      <selection activeCell="J22" sqref="J22"/>
    </sheetView>
  </sheetViews>
  <sheetFormatPr defaultRowHeight="14.4" x14ac:dyDescent="0.3"/>
  <cols>
    <col min="1" max="1" width="26.21875" bestFit="1" customWidth="1"/>
    <col min="2" max="2" width="12" bestFit="1" customWidth="1"/>
  </cols>
  <sheetData>
    <row r="1" spans="1:17" x14ac:dyDescent="0.3">
      <c r="A1" s="2" t="s">
        <v>9</v>
      </c>
      <c r="B1" s="3">
        <v>0.05</v>
      </c>
      <c r="D1" s="8" t="s">
        <v>17</v>
      </c>
      <c r="E1" s="9"/>
      <c r="F1" s="9"/>
      <c r="G1" s="9"/>
      <c r="H1" s="9"/>
      <c r="I1" s="9"/>
      <c r="J1" s="9"/>
    </row>
    <row r="2" spans="1:17" x14ac:dyDescent="0.3">
      <c r="A2" s="1"/>
    </row>
    <row r="3" spans="1:17" x14ac:dyDescent="0.3">
      <c r="A3" s="4" t="s">
        <v>10</v>
      </c>
    </row>
    <row r="4" spans="1:17" x14ac:dyDescent="0.3">
      <c r="A4" s="1"/>
      <c r="F4" s="7" t="s">
        <v>16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3">
      <c r="A5" s="5" t="s">
        <v>11</v>
      </c>
      <c r="B5" s="6">
        <f>AVERAGE(HDFC_Return)</f>
        <v>4.421485427790241E-4</v>
      </c>
      <c r="F5" s="49" t="s">
        <v>39</v>
      </c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17" x14ac:dyDescent="0.3">
      <c r="A6" s="5" t="s">
        <v>12</v>
      </c>
      <c r="B6" s="6">
        <f>_xlfn.STDEV.S(HDFC_Return)</f>
        <v>1.5226581762743678E-2</v>
      </c>
      <c r="F6" s="49" t="s">
        <v>40</v>
      </c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</row>
    <row r="7" spans="1:17" x14ac:dyDescent="0.3">
      <c r="A7" s="5" t="s">
        <v>13</v>
      </c>
      <c r="B7" s="6">
        <f>((B5-B1)/B6)</f>
        <v>-3.2546931563116073</v>
      </c>
      <c r="F7" s="49" t="s">
        <v>41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</row>
    <row r="8" spans="1:17" x14ac:dyDescent="0.3">
      <c r="A8" s="1"/>
      <c r="F8" s="49" t="s">
        <v>42</v>
      </c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</row>
    <row r="9" spans="1:17" x14ac:dyDescent="0.3">
      <c r="A9" s="4" t="s">
        <v>14</v>
      </c>
    </row>
    <row r="10" spans="1:17" x14ac:dyDescent="0.3">
      <c r="A10" s="1"/>
    </row>
    <row r="11" spans="1:17" x14ac:dyDescent="0.3">
      <c r="A11" s="5" t="s">
        <v>11</v>
      </c>
      <c r="B11" s="6">
        <f>AVERAGE(ONGC_Return)</f>
        <v>1.8079943619742828E-3</v>
      </c>
    </row>
    <row r="12" spans="1:17" x14ac:dyDescent="0.3">
      <c r="A12" s="5" t="s">
        <v>12</v>
      </c>
      <c r="B12" s="6">
        <f>_xlfn.STDEV.S(ONGC_Return)</f>
        <v>2.3106938793469745E-2</v>
      </c>
    </row>
    <row r="13" spans="1:17" x14ac:dyDescent="0.3">
      <c r="A13" s="5" t="s">
        <v>13</v>
      </c>
      <c r="B13" s="6">
        <f>((B11-B1)/B12)</f>
        <v>-2.0856075341163436</v>
      </c>
    </row>
    <row r="14" spans="1:17" x14ac:dyDescent="0.3">
      <c r="A14" s="1"/>
    </row>
    <row r="15" spans="1:17" x14ac:dyDescent="0.3">
      <c r="A15" s="4" t="s">
        <v>15</v>
      </c>
    </row>
    <row r="16" spans="1:17" x14ac:dyDescent="0.3">
      <c r="A16" s="1"/>
    </row>
    <row r="17" spans="1:2" x14ac:dyDescent="0.3">
      <c r="A17" s="5" t="s">
        <v>11</v>
      </c>
      <c r="B17" s="6">
        <f>AVERAGE(SJ_Return)</f>
        <v>-1.5382357495563037E-3</v>
      </c>
    </row>
    <row r="18" spans="1:2" x14ac:dyDescent="0.3">
      <c r="A18" s="5" t="s">
        <v>12</v>
      </c>
      <c r="B18" s="6">
        <f>_xlfn.STDEV.S(SJ_Return)</f>
        <v>2.6946018020889518E-2</v>
      </c>
    </row>
    <row r="19" spans="1:2" x14ac:dyDescent="0.3">
      <c r="A19" s="5" t="s">
        <v>13</v>
      </c>
      <c r="B19" s="6">
        <f>((B17-B1)/B18)</f>
        <v>-1.912647564831361</v>
      </c>
    </row>
  </sheetData>
  <mergeCells count="4">
    <mergeCell ref="F5:Q5"/>
    <mergeCell ref="F6:Q6"/>
    <mergeCell ref="F7:Q7"/>
    <mergeCell ref="F8:Q8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4575D-2A9A-4274-9FCC-8033A356D935}">
  <dimension ref="A1:I247"/>
  <sheetViews>
    <sheetView zoomScale="96" zoomScaleNormal="96" workbookViewId="0">
      <selection activeCell="I21" sqref="I21"/>
    </sheetView>
  </sheetViews>
  <sheetFormatPr defaultRowHeight="14.4" x14ac:dyDescent="0.3"/>
  <cols>
    <col min="3" max="3" width="15.109375" customWidth="1"/>
    <col min="4" max="4" width="22.6640625" customWidth="1"/>
    <col min="5" max="5" width="21.5546875" customWidth="1"/>
    <col min="6" max="6" width="15.109375" customWidth="1"/>
    <col min="7" max="7" width="11.109375" customWidth="1"/>
    <col min="8" max="8" width="37.44140625" customWidth="1"/>
    <col min="9" max="9" width="31.88671875" customWidth="1"/>
  </cols>
  <sheetData>
    <row r="1" spans="1:9" x14ac:dyDescent="0.3">
      <c r="A1" s="39" t="s">
        <v>6</v>
      </c>
      <c r="B1" s="39" t="s">
        <v>7</v>
      </c>
      <c r="D1" s="38" t="s">
        <v>53</v>
      </c>
      <c r="E1" s="38" t="s">
        <v>52</v>
      </c>
    </row>
    <row r="2" spans="1:9" x14ac:dyDescent="0.3">
      <c r="A2" s="31">
        <v>1388</v>
      </c>
      <c r="B2" s="31">
        <v>102.550003</v>
      </c>
      <c r="D2" s="31"/>
      <c r="E2" s="31"/>
    </row>
    <row r="3" spans="1:9" x14ac:dyDescent="0.3">
      <c r="A3" s="31">
        <v>1394.9499510000001</v>
      </c>
      <c r="B3" s="31">
        <v>102.5</v>
      </c>
      <c r="D3" s="31">
        <f t="shared" ref="D3:D66" si="0">LN(A3/A2)</f>
        <v>4.9946751257513187E-3</v>
      </c>
      <c r="E3" s="31">
        <f t="shared" ref="E3:E66" si="1">LN(B3/B2)</f>
        <v>-4.8771519394884104E-4</v>
      </c>
    </row>
    <row r="4" spans="1:9" ht="15" thickBot="1" x14ac:dyDescent="0.35">
      <c r="A4" s="31">
        <v>1416.8000489999999</v>
      </c>
      <c r="B4" s="31">
        <v>103.599998</v>
      </c>
      <c r="D4" s="31">
        <f t="shared" si="0"/>
        <v>1.5542304861102118E-2</v>
      </c>
      <c r="E4" s="31">
        <f t="shared" si="1"/>
        <v>1.0674511941900264E-2</v>
      </c>
    </row>
    <row r="5" spans="1:9" ht="15" thickBot="1" x14ac:dyDescent="0.35">
      <c r="A5" s="31">
        <v>1445</v>
      </c>
      <c r="B5" s="31">
        <v>105.599998</v>
      </c>
      <c r="D5" s="31">
        <f t="shared" si="0"/>
        <v>1.9708479492929174E-2</v>
      </c>
      <c r="E5" s="31">
        <f t="shared" si="1"/>
        <v>1.9121041812403854E-2</v>
      </c>
      <c r="H5" s="37" t="s">
        <v>51</v>
      </c>
      <c r="I5" s="34">
        <f>AVERAGE(return_hdfc)</f>
        <v>3.9222787208047065E-4</v>
      </c>
    </row>
    <row r="6" spans="1:9" ht="15" thickBot="1" x14ac:dyDescent="0.35">
      <c r="A6" s="31">
        <v>1439.6999510000001</v>
      </c>
      <c r="B6" s="31">
        <v>102.300003</v>
      </c>
      <c r="D6" s="31">
        <f t="shared" si="0"/>
        <v>-3.6745970490919501E-3</v>
      </c>
      <c r="E6" s="31">
        <f t="shared" si="1"/>
        <v>-3.1748650049673408E-2</v>
      </c>
      <c r="H6" s="37" t="s">
        <v>50</v>
      </c>
      <c r="I6" s="34">
        <f>_xlfn.VAR.S(return_hdfc)</f>
        <v>1.9575710489253928E-4</v>
      </c>
    </row>
    <row r="7" spans="1:9" ht="15" thickBot="1" x14ac:dyDescent="0.35">
      <c r="A7" s="31">
        <v>1423.849976</v>
      </c>
      <c r="B7" s="31">
        <v>98.949996999999996</v>
      </c>
      <c r="D7" s="31">
        <f t="shared" si="0"/>
        <v>-1.1070271008219229E-2</v>
      </c>
      <c r="E7" s="31">
        <f t="shared" si="1"/>
        <v>-3.3295060552861987E-2</v>
      </c>
      <c r="H7" s="37" t="s">
        <v>49</v>
      </c>
      <c r="I7" s="34">
        <v>0.5</v>
      </c>
    </row>
    <row r="8" spans="1:9" x14ac:dyDescent="0.3">
      <c r="A8" s="31">
        <v>1384.8000489999999</v>
      </c>
      <c r="B8" s="31">
        <v>92.300003000000004</v>
      </c>
      <c r="D8" s="31">
        <f t="shared" si="0"/>
        <v>-2.7808693243051592E-2</v>
      </c>
      <c r="E8" s="31">
        <f t="shared" si="1"/>
        <v>-6.9570467718717069E-2</v>
      </c>
    </row>
    <row r="9" spans="1:9" ht="15" thickBot="1" x14ac:dyDescent="0.35">
      <c r="A9" s="31">
        <v>1380.9499510000001</v>
      </c>
      <c r="B9" s="31">
        <v>91.300003000000004</v>
      </c>
      <c r="D9" s="31">
        <f t="shared" si="0"/>
        <v>-2.7841276232195367E-3</v>
      </c>
      <c r="E9" s="31">
        <f t="shared" si="1"/>
        <v>-1.089335355188469E-2</v>
      </c>
    </row>
    <row r="10" spans="1:9" ht="15" thickBot="1" x14ac:dyDescent="0.35">
      <c r="A10" s="31">
        <v>1404</v>
      </c>
      <c r="B10" s="31">
        <v>95.5</v>
      </c>
      <c r="D10" s="31">
        <f t="shared" si="0"/>
        <v>1.6553672962806017E-2</v>
      </c>
      <c r="E10" s="31">
        <f t="shared" si="1"/>
        <v>4.4975427027054739E-2</v>
      </c>
      <c r="H10" s="36" t="s">
        <v>48</v>
      </c>
      <c r="I10" s="34">
        <f>AVERAGE(RETURN_ONGC)</f>
        <v>1.4973949387416497E-3</v>
      </c>
    </row>
    <row r="11" spans="1:9" ht="15" thickBot="1" x14ac:dyDescent="0.35">
      <c r="A11" s="31">
        <v>1421</v>
      </c>
      <c r="B11" s="31">
        <v>95.150002000000001</v>
      </c>
      <c r="D11" s="31">
        <f t="shared" si="0"/>
        <v>1.2035543511344312E-2</v>
      </c>
      <c r="E11" s="31">
        <f t="shared" si="1"/>
        <v>-3.6716327250832584E-3</v>
      </c>
      <c r="H11" s="36" t="s">
        <v>47</v>
      </c>
      <c r="I11" s="34">
        <f>_xlfn.VAR.S(RETURN_ONGC)</f>
        <v>5.2560524080579886E-4</v>
      </c>
    </row>
    <row r="12" spans="1:9" ht="15" thickBot="1" x14ac:dyDescent="0.35">
      <c r="A12" s="31">
        <v>1434.75</v>
      </c>
      <c r="B12" s="31">
        <v>94.650002000000001</v>
      </c>
      <c r="D12" s="31">
        <f t="shared" si="0"/>
        <v>9.6297688913712324E-3</v>
      </c>
      <c r="E12" s="31">
        <f t="shared" si="1"/>
        <v>-5.2687159757889204E-3</v>
      </c>
      <c r="H12" s="36" t="s">
        <v>46</v>
      </c>
      <c r="I12" s="34">
        <v>0.5</v>
      </c>
    </row>
    <row r="13" spans="1:9" x14ac:dyDescent="0.3">
      <c r="A13" s="31">
        <v>1439.900024</v>
      </c>
      <c r="B13" s="31">
        <v>94.5</v>
      </c>
      <c r="D13" s="31">
        <f t="shared" si="0"/>
        <v>3.5830653935769586E-3</v>
      </c>
      <c r="E13" s="31">
        <f t="shared" si="1"/>
        <v>-1.5860642861152954E-3</v>
      </c>
    </row>
    <row r="14" spans="1:9" ht="15" thickBot="1" x14ac:dyDescent="0.35">
      <c r="A14" s="31">
        <v>1444</v>
      </c>
      <c r="B14" s="31">
        <v>95.550003000000004</v>
      </c>
      <c r="D14" s="31">
        <f t="shared" si="0"/>
        <v>2.8433570707227006E-3</v>
      </c>
      <c r="E14" s="31">
        <f t="shared" si="1"/>
        <v>1.1049867583758753E-2</v>
      </c>
    </row>
    <row r="15" spans="1:9" ht="15" thickBot="1" x14ac:dyDescent="0.35">
      <c r="A15" s="31">
        <v>1443</v>
      </c>
      <c r="B15" s="31">
        <v>94.449996999999996</v>
      </c>
      <c r="D15" s="31">
        <f t="shared" si="0"/>
        <v>-6.9276067890071597E-4</v>
      </c>
      <c r="E15" s="31">
        <f t="shared" si="1"/>
        <v>-1.1579139898775291E-2</v>
      </c>
      <c r="H15" s="35" t="s">
        <v>45</v>
      </c>
      <c r="I15" s="34">
        <f>I7*I5+I12*I10</f>
        <v>9.4481140541106024E-4</v>
      </c>
    </row>
    <row r="16" spans="1:9" ht="15" thickBot="1" x14ac:dyDescent="0.35">
      <c r="A16" s="31">
        <v>1438</v>
      </c>
      <c r="B16" s="31">
        <v>97.300003000000004</v>
      </c>
      <c r="D16" s="31">
        <f t="shared" si="0"/>
        <v>-3.4710204928788554E-3</v>
      </c>
      <c r="E16" s="31">
        <f t="shared" si="1"/>
        <v>2.9728457839755203E-2</v>
      </c>
      <c r="H16" s="35" t="s">
        <v>44</v>
      </c>
      <c r="I16" s="34">
        <f>I7*I6+I12*I11</f>
        <v>3.6068117284916907E-4</v>
      </c>
    </row>
    <row r="17" spans="1:9" x14ac:dyDescent="0.3">
      <c r="A17" s="31">
        <v>1430.75</v>
      </c>
      <c r="B17" s="31">
        <v>96.5</v>
      </c>
      <c r="D17" s="31">
        <f t="shared" si="0"/>
        <v>-5.0544769917803952E-3</v>
      </c>
      <c r="E17" s="31">
        <f t="shared" si="1"/>
        <v>-8.2560116794956288E-3</v>
      </c>
    </row>
    <row r="18" spans="1:9" ht="15" thickBot="1" x14ac:dyDescent="0.35">
      <c r="A18" s="31">
        <v>1440</v>
      </c>
      <c r="B18" s="31">
        <v>99.300003000000004</v>
      </c>
      <c r="D18" s="31">
        <f t="shared" si="0"/>
        <v>6.4443312808346543E-3</v>
      </c>
      <c r="E18" s="31">
        <f t="shared" si="1"/>
        <v>2.8602592917666678E-2</v>
      </c>
    </row>
    <row r="19" spans="1:9" x14ac:dyDescent="0.3">
      <c r="A19" s="31">
        <v>1432.599976</v>
      </c>
      <c r="B19" s="31">
        <v>99.050003000000004</v>
      </c>
      <c r="D19" s="31">
        <f t="shared" si="0"/>
        <v>-5.1521551424528944E-3</v>
      </c>
      <c r="E19" s="31">
        <f t="shared" si="1"/>
        <v>-2.5207978303139096E-3</v>
      </c>
      <c r="H19" s="33" t="s">
        <v>43</v>
      </c>
      <c r="I19" s="32">
        <f>CORREL(A2:A247,B2:B247)</f>
        <v>0.621575171872632</v>
      </c>
    </row>
    <row r="20" spans="1:9" x14ac:dyDescent="0.3">
      <c r="A20" s="31">
        <v>1442</v>
      </c>
      <c r="B20" s="31">
        <v>101.300003</v>
      </c>
      <c r="D20" s="31">
        <f t="shared" si="0"/>
        <v>6.5400804173008633E-3</v>
      </c>
      <c r="E20" s="31">
        <f t="shared" si="1"/>
        <v>2.2461637437349205E-2</v>
      </c>
    </row>
    <row r="21" spans="1:9" x14ac:dyDescent="0.3">
      <c r="A21" s="31">
        <v>1464.900024</v>
      </c>
      <c r="B21" s="31">
        <v>102.900002</v>
      </c>
      <c r="D21" s="31">
        <f t="shared" si="0"/>
        <v>1.5755958274200687E-2</v>
      </c>
      <c r="E21" s="31">
        <f t="shared" si="1"/>
        <v>1.567122140670741E-2</v>
      </c>
    </row>
    <row r="22" spans="1:9" x14ac:dyDescent="0.3">
      <c r="A22" s="31">
        <v>1487.6999510000001</v>
      </c>
      <c r="B22" s="31">
        <v>104.5</v>
      </c>
      <c r="D22" s="31">
        <f t="shared" si="0"/>
        <v>1.5444273107354243E-2</v>
      </c>
      <c r="E22" s="31">
        <f t="shared" si="1"/>
        <v>1.5429409128515889E-2</v>
      </c>
    </row>
    <row r="23" spans="1:9" x14ac:dyDescent="0.3">
      <c r="A23" s="31">
        <v>1496.900024</v>
      </c>
      <c r="B23" s="31">
        <v>107.900002</v>
      </c>
      <c r="D23" s="31">
        <f t="shared" si="0"/>
        <v>6.1650487278758371E-3</v>
      </c>
      <c r="E23" s="31">
        <f t="shared" si="1"/>
        <v>3.2017819394904307E-2</v>
      </c>
    </row>
    <row r="24" spans="1:9" x14ac:dyDescent="0.3">
      <c r="A24" s="31">
        <v>1488</v>
      </c>
      <c r="B24" s="31">
        <v>107.449997</v>
      </c>
      <c r="D24" s="31">
        <f t="shared" si="0"/>
        <v>-5.9633825612879898E-3</v>
      </c>
      <c r="E24" s="31">
        <f t="shared" si="1"/>
        <v>-4.1792956312137744E-3</v>
      </c>
    </row>
    <row r="25" spans="1:9" x14ac:dyDescent="0.3">
      <c r="A25" s="31">
        <v>1471.650024</v>
      </c>
      <c r="B25" s="31">
        <v>106.099998</v>
      </c>
      <c r="D25" s="31">
        <f t="shared" si="0"/>
        <v>-1.1048699807302262E-2</v>
      </c>
      <c r="E25" s="31">
        <f t="shared" si="1"/>
        <v>-1.2643568398760355E-2</v>
      </c>
    </row>
    <row r="26" spans="1:9" x14ac:dyDescent="0.3">
      <c r="A26" s="31">
        <v>1502.849976</v>
      </c>
      <c r="B26" s="31">
        <v>101.849998</v>
      </c>
      <c r="D26" s="31">
        <f t="shared" si="0"/>
        <v>2.0979052817989011E-2</v>
      </c>
      <c r="E26" s="31">
        <f t="shared" si="1"/>
        <v>-4.0880903733701915E-2</v>
      </c>
    </row>
    <row r="27" spans="1:9" x14ac:dyDescent="0.3">
      <c r="A27" s="31">
        <v>1511.650024</v>
      </c>
      <c r="B27" s="31">
        <v>99</v>
      </c>
      <c r="D27" s="31">
        <f t="shared" si="0"/>
        <v>5.8384959349904609E-3</v>
      </c>
      <c r="E27" s="31">
        <f t="shared" si="1"/>
        <v>-2.8381272901504054E-2</v>
      </c>
    </row>
    <row r="28" spans="1:9" x14ac:dyDescent="0.3">
      <c r="A28" s="31">
        <v>1501</v>
      </c>
      <c r="B28" s="31">
        <v>99.800003000000004</v>
      </c>
      <c r="D28" s="31">
        <f t="shared" si="0"/>
        <v>-7.0702327052524112E-3</v>
      </c>
      <c r="E28" s="31">
        <f t="shared" si="1"/>
        <v>8.0483632429482078E-3</v>
      </c>
    </row>
    <row r="29" spans="1:9" x14ac:dyDescent="0.3">
      <c r="A29" s="31">
        <v>1494.349976</v>
      </c>
      <c r="B29" s="31">
        <v>100.199997</v>
      </c>
      <c r="D29" s="31">
        <f t="shared" si="0"/>
        <v>-4.4402390232293129E-3</v>
      </c>
      <c r="E29" s="31">
        <f t="shared" si="1"/>
        <v>3.999945333106064E-3</v>
      </c>
    </row>
    <row r="30" spans="1:9" x14ac:dyDescent="0.3">
      <c r="A30" s="31">
        <v>1467.900024</v>
      </c>
      <c r="B30" s="31">
        <v>95.449996999999996</v>
      </c>
      <c r="D30" s="31">
        <f t="shared" si="0"/>
        <v>-1.7858489297157543E-2</v>
      </c>
      <c r="E30" s="31">
        <f t="shared" si="1"/>
        <v>-4.8565639968956173E-2</v>
      </c>
    </row>
    <row r="31" spans="1:9" x14ac:dyDescent="0.3">
      <c r="A31" s="31">
        <v>1481</v>
      </c>
      <c r="B31" s="31">
        <v>93.75</v>
      </c>
      <c r="D31" s="31">
        <f t="shared" si="0"/>
        <v>8.8847109547238162E-3</v>
      </c>
      <c r="E31" s="31">
        <f t="shared" si="1"/>
        <v>-1.7970853891167798E-2</v>
      </c>
    </row>
    <row r="32" spans="1:9" x14ac:dyDescent="0.3">
      <c r="A32" s="31">
        <v>1471.900024</v>
      </c>
      <c r="B32" s="31">
        <v>91.75</v>
      </c>
      <c r="D32" s="31">
        <f t="shared" si="0"/>
        <v>-6.1634357638023496E-3</v>
      </c>
      <c r="E32" s="31">
        <f t="shared" si="1"/>
        <v>-2.1564177915840525E-2</v>
      </c>
    </row>
    <row r="33" spans="1:5" x14ac:dyDescent="0.3">
      <c r="A33" s="31">
        <v>1401.3000489999999</v>
      </c>
      <c r="B33" s="31">
        <v>91.400002000000001</v>
      </c>
      <c r="D33" s="31">
        <f t="shared" si="0"/>
        <v>-4.915368736029492E-2</v>
      </c>
      <c r="E33" s="31">
        <f t="shared" si="1"/>
        <v>-3.821986592737448E-3</v>
      </c>
    </row>
    <row r="34" spans="1:5" x14ac:dyDescent="0.3">
      <c r="A34" s="31">
        <v>1408.75</v>
      </c>
      <c r="B34" s="31">
        <v>92.949996999999996</v>
      </c>
      <c r="D34" s="31">
        <f t="shared" si="0"/>
        <v>5.3023742102844221E-3</v>
      </c>
      <c r="E34" s="31">
        <f t="shared" si="1"/>
        <v>1.6816181550093325E-2</v>
      </c>
    </row>
    <row r="35" spans="1:5" x14ac:dyDescent="0.3">
      <c r="A35" s="31">
        <v>1482.5</v>
      </c>
      <c r="B35" s="31">
        <v>91.199996999999996</v>
      </c>
      <c r="D35" s="31">
        <f t="shared" si="0"/>
        <v>5.1027065517894481E-2</v>
      </c>
      <c r="E35" s="31">
        <f t="shared" si="1"/>
        <v>-1.9006817706487315E-2</v>
      </c>
    </row>
    <row r="36" spans="1:5" x14ac:dyDescent="0.3">
      <c r="A36" s="31">
        <v>1578.5</v>
      </c>
      <c r="B36" s="31">
        <v>93.949996999999996</v>
      </c>
      <c r="D36" s="31">
        <f t="shared" si="0"/>
        <v>6.2745177126165882E-2</v>
      </c>
      <c r="E36" s="31">
        <f t="shared" si="1"/>
        <v>2.9707829742046929E-2</v>
      </c>
    </row>
    <row r="37" spans="1:5" x14ac:dyDescent="0.3">
      <c r="A37" s="31">
        <v>1581.6999510000001</v>
      </c>
      <c r="B37" s="31">
        <v>95.300003000000004</v>
      </c>
      <c r="D37" s="31">
        <f t="shared" si="0"/>
        <v>2.0251579920702264E-3</v>
      </c>
      <c r="E37" s="31">
        <f t="shared" si="1"/>
        <v>1.4267148212099198E-2</v>
      </c>
    </row>
    <row r="38" spans="1:5" x14ac:dyDescent="0.3">
      <c r="A38" s="31">
        <v>1588</v>
      </c>
      <c r="B38" s="31">
        <v>98.599997999999999</v>
      </c>
      <c r="D38" s="31">
        <f t="shared" si="0"/>
        <v>3.975175816964327E-3</v>
      </c>
      <c r="E38" s="31">
        <f t="shared" si="1"/>
        <v>3.4041399184919663E-2</v>
      </c>
    </row>
    <row r="39" spans="1:5" x14ac:dyDescent="0.3">
      <c r="A39" s="31">
        <v>1618.25</v>
      </c>
      <c r="B39" s="31">
        <v>99.949996999999996</v>
      </c>
      <c r="D39" s="31">
        <f t="shared" si="0"/>
        <v>1.8869955618538565E-2</v>
      </c>
      <c r="E39" s="31">
        <f t="shared" si="1"/>
        <v>1.3598789606787124E-2</v>
      </c>
    </row>
    <row r="40" spans="1:5" x14ac:dyDescent="0.3">
      <c r="A40" s="31">
        <v>1631.650024</v>
      </c>
      <c r="B40" s="31">
        <v>100.800003</v>
      </c>
      <c r="D40" s="31">
        <f t="shared" si="0"/>
        <v>8.2464690231534247E-3</v>
      </c>
      <c r="E40" s="31">
        <f t="shared" si="1"/>
        <v>8.468354467771496E-3</v>
      </c>
    </row>
    <row r="41" spans="1:5" x14ac:dyDescent="0.3">
      <c r="A41" s="31">
        <v>1628</v>
      </c>
      <c r="B41" s="31">
        <v>103.349998</v>
      </c>
      <c r="D41" s="31">
        <f t="shared" si="0"/>
        <v>-2.2395198862873284E-3</v>
      </c>
      <c r="E41" s="31">
        <f t="shared" si="1"/>
        <v>2.4982881376887089E-2</v>
      </c>
    </row>
    <row r="42" spans="1:5" x14ac:dyDescent="0.3">
      <c r="A42" s="31">
        <v>1614.849976</v>
      </c>
      <c r="B42" s="31">
        <v>102.5</v>
      </c>
      <c r="D42" s="31">
        <f t="shared" si="0"/>
        <v>-8.1102093383015397E-3</v>
      </c>
      <c r="E42" s="31">
        <f t="shared" si="1"/>
        <v>-8.2584681975967755E-3</v>
      </c>
    </row>
    <row r="43" spans="1:5" x14ac:dyDescent="0.3">
      <c r="A43" s="31">
        <v>1597.8000489999999</v>
      </c>
      <c r="B43" s="31">
        <v>100.349998</v>
      </c>
      <c r="D43" s="31">
        <f t="shared" si="0"/>
        <v>-1.0614344509075706E-2</v>
      </c>
      <c r="E43" s="31">
        <f t="shared" si="1"/>
        <v>-2.1198743266360044E-2</v>
      </c>
    </row>
    <row r="44" spans="1:5" x14ac:dyDescent="0.3">
      <c r="A44" s="31">
        <v>1592.5</v>
      </c>
      <c r="B44" s="31">
        <v>99.400002000000001</v>
      </c>
      <c r="D44" s="31">
        <f t="shared" si="0"/>
        <v>-3.3226052687899432E-3</v>
      </c>
      <c r="E44" s="31">
        <f t="shared" si="1"/>
        <v>-9.5119215288503242E-3</v>
      </c>
    </row>
    <row r="45" spans="1:5" x14ac:dyDescent="0.3">
      <c r="A45" s="31">
        <v>1625</v>
      </c>
      <c r="B45" s="31">
        <v>99.25</v>
      </c>
      <c r="D45" s="31">
        <f t="shared" si="0"/>
        <v>2.0202707317519469E-2</v>
      </c>
      <c r="E45" s="31">
        <f t="shared" si="1"/>
        <v>-1.510214215952716E-3</v>
      </c>
    </row>
    <row r="46" spans="1:5" x14ac:dyDescent="0.3">
      <c r="A46" s="31">
        <v>1641</v>
      </c>
      <c r="B46" s="31">
        <v>104.849998</v>
      </c>
      <c r="D46" s="31">
        <f t="shared" si="0"/>
        <v>9.7979963262530296E-3</v>
      </c>
      <c r="E46" s="31">
        <f t="shared" si="1"/>
        <v>5.4888818705760095E-2</v>
      </c>
    </row>
    <row r="47" spans="1:5" x14ac:dyDescent="0.3">
      <c r="A47" s="31">
        <v>1621.8000489999999</v>
      </c>
      <c r="B47" s="31">
        <v>103.5</v>
      </c>
      <c r="D47" s="31">
        <f t="shared" si="0"/>
        <v>-1.1769138366291267E-2</v>
      </c>
      <c r="E47" s="31">
        <f t="shared" si="1"/>
        <v>-1.2959125567636093E-2</v>
      </c>
    </row>
    <row r="48" spans="1:5" x14ac:dyDescent="0.3">
      <c r="A48" s="31">
        <v>1605.9499510000001</v>
      </c>
      <c r="B48" s="31">
        <v>115.5</v>
      </c>
      <c r="D48" s="31">
        <f t="shared" si="0"/>
        <v>-9.8212224635893901E-3</v>
      </c>
      <c r="E48" s="31">
        <f t="shared" si="1"/>
        <v>0.10969891725642453</v>
      </c>
    </row>
    <row r="49" spans="1:5" x14ac:dyDescent="0.3">
      <c r="A49" s="31">
        <v>1564.1999510000001</v>
      </c>
      <c r="B49" s="31">
        <v>112.199997</v>
      </c>
      <c r="D49" s="31">
        <f t="shared" si="0"/>
        <v>-2.6340971418617083E-2</v>
      </c>
      <c r="E49" s="31">
        <f t="shared" si="1"/>
        <v>-2.8987563611220641E-2</v>
      </c>
    </row>
    <row r="50" spans="1:5" x14ac:dyDescent="0.3">
      <c r="A50" s="31">
        <v>1573.900024</v>
      </c>
      <c r="B50" s="31">
        <v>108.550003</v>
      </c>
      <c r="D50" s="31">
        <f t="shared" si="0"/>
        <v>6.1821509647070278E-3</v>
      </c>
      <c r="E50" s="31">
        <f t="shared" si="1"/>
        <v>-3.3072042389293489E-2</v>
      </c>
    </row>
    <row r="51" spans="1:5" x14ac:dyDescent="0.3">
      <c r="A51" s="31">
        <v>1557.6999510000001</v>
      </c>
      <c r="B51" s="31">
        <v>114.400002</v>
      </c>
      <c r="D51" s="31">
        <f t="shared" si="0"/>
        <v>-1.034628793037534E-2</v>
      </c>
      <c r="E51" s="31">
        <f t="shared" si="1"/>
        <v>5.249017246688082E-2</v>
      </c>
    </row>
    <row r="52" spans="1:5" x14ac:dyDescent="0.3">
      <c r="A52" s="31">
        <v>1613.9499510000001</v>
      </c>
      <c r="B52" s="31">
        <v>115.349998</v>
      </c>
      <c r="D52" s="31">
        <f t="shared" si="0"/>
        <v>3.5474217179490848E-2</v>
      </c>
      <c r="E52" s="31">
        <f t="shared" si="1"/>
        <v>8.2698708530126678E-3</v>
      </c>
    </row>
    <row r="53" spans="1:5" x14ac:dyDescent="0.3">
      <c r="A53" s="31">
        <v>1636.25</v>
      </c>
      <c r="B53" s="31">
        <v>120.5</v>
      </c>
      <c r="D53" s="31">
        <f t="shared" si="0"/>
        <v>1.3722478168694E-2</v>
      </c>
      <c r="E53" s="31">
        <f t="shared" si="1"/>
        <v>4.3678785649482008E-2</v>
      </c>
    </row>
    <row r="54" spans="1:5" x14ac:dyDescent="0.3">
      <c r="A54" s="31">
        <v>1588.900024</v>
      </c>
      <c r="B54" s="31">
        <v>118.400002</v>
      </c>
      <c r="D54" s="31">
        <f t="shared" si="0"/>
        <v>-2.9365070224999033E-2</v>
      </c>
      <c r="E54" s="31">
        <f t="shared" si="1"/>
        <v>-1.7581013588912574E-2</v>
      </c>
    </row>
    <row r="55" spans="1:5" x14ac:dyDescent="0.3">
      <c r="A55" s="31">
        <v>1572.5500489999999</v>
      </c>
      <c r="B55" s="31">
        <v>117.650002</v>
      </c>
      <c r="D55" s="31">
        <f t="shared" si="0"/>
        <v>-1.034343126804734E-2</v>
      </c>
      <c r="E55" s="31">
        <f t="shared" si="1"/>
        <v>-6.3546071688507103E-3</v>
      </c>
    </row>
    <row r="56" spans="1:5" x14ac:dyDescent="0.3">
      <c r="A56" s="31">
        <v>1587.5</v>
      </c>
      <c r="B56" s="31">
        <v>116.650002</v>
      </c>
      <c r="D56" s="31">
        <f t="shared" si="0"/>
        <v>9.4619150357834834E-3</v>
      </c>
      <c r="E56" s="31">
        <f t="shared" si="1"/>
        <v>-8.5361165602010382E-3</v>
      </c>
    </row>
    <row r="57" spans="1:5" x14ac:dyDescent="0.3">
      <c r="A57" s="31">
        <v>1596</v>
      </c>
      <c r="B57" s="31">
        <v>115.800003</v>
      </c>
      <c r="D57" s="31">
        <f t="shared" si="0"/>
        <v>5.340047242907371E-3</v>
      </c>
      <c r="E57" s="31">
        <f t="shared" si="1"/>
        <v>-7.3134245671149511E-3</v>
      </c>
    </row>
    <row r="58" spans="1:5" x14ac:dyDescent="0.3">
      <c r="A58" s="31">
        <v>1571</v>
      </c>
      <c r="B58" s="31">
        <v>117</v>
      </c>
      <c r="D58" s="31">
        <f t="shared" si="0"/>
        <v>-1.5788139754132902E-2</v>
      </c>
      <c r="E58" s="31">
        <f t="shared" si="1"/>
        <v>1.0309343752125852E-2</v>
      </c>
    </row>
    <row r="59" spans="1:5" x14ac:dyDescent="0.3">
      <c r="A59" s="31">
        <v>1545.599976</v>
      </c>
      <c r="B59" s="31">
        <v>118.25</v>
      </c>
      <c r="D59" s="31">
        <f t="shared" si="0"/>
        <v>-1.6300190325318095E-2</v>
      </c>
      <c r="E59" s="31">
        <f t="shared" si="1"/>
        <v>1.0627092574286193E-2</v>
      </c>
    </row>
    <row r="60" spans="1:5" x14ac:dyDescent="0.3">
      <c r="A60" s="31">
        <v>1555</v>
      </c>
      <c r="B60" s="31">
        <v>122.349998</v>
      </c>
      <c r="D60" s="31">
        <f t="shared" si="0"/>
        <v>6.0633766830314618E-3</v>
      </c>
      <c r="E60" s="31">
        <f t="shared" si="1"/>
        <v>3.4084746170091482E-2</v>
      </c>
    </row>
    <row r="61" spans="1:5" x14ac:dyDescent="0.3">
      <c r="A61" s="31">
        <v>1565.6999510000001</v>
      </c>
      <c r="B61" s="31">
        <v>119.550003</v>
      </c>
      <c r="D61" s="31">
        <f t="shared" si="0"/>
        <v>6.8574314082362163E-3</v>
      </c>
      <c r="E61" s="31">
        <f t="shared" si="1"/>
        <v>-2.3151054543697341E-2</v>
      </c>
    </row>
    <row r="62" spans="1:5" x14ac:dyDescent="0.3">
      <c r="A62" s="31">
        <v>1575</v>
      </c>
      <c r="B62" s="31">
        <v>117</v>
      </c>
      <c r="D62" s="31">
        <f t="shared" si="0"/>
        <v>5.9222952381626079E-3</v>
      </c>
      <c r="E62" s="31">
        <f t="shared" si="1"/>
        <v>-2.1560784200680229E-2</v>
      </c>
    </row>
    <row r="63" spans="1:5" x14ac:dyDescent="0.3">
      <c r="A63" s="31">
        <v>1600</v>
      </c>
      <c r="B63" s="31">
        <v>117.400002</v>
      </c>
      <c r="D63" s="31">
        <f t="shared" si="0"/>
        <v>1.5748356968139112E-2</v>
      </c>
      <c r="E63" s="31">
        <f t="shared" si="1"/>
        <v>3.4129896320149221E-3</v>
      </c>
    </row>
    <row r="64" spans="1:5" x14ac:dyDescent="0.3">
      <c r="A64" s="31">
        <v>1548.400024</v>
      </c>
      <c r="B64" s="31">
        <v>116.849998</v>
      </c>
      <c r="D64" s="31">
        <f t="shared" si="0"/>
        <v>-3.278147402450883E-2</v>
      </c>
      <c r="E64" s="31">
        <f t="shared" si="1"/>
        <v>-4.695880560864835E-3</v>
      </c>
    </row>
    <row r="65" spans="1:5" x14ac:dyDescent="0.3">
      <c r="A65" s="31">
        <v>1540.400024</v>
      </c>
      <c r="B65" s="31">
        <v>116.300003</v>
      </c>
      <c r="D65" s="31">
        <f t="shared" si="0"/>
        <v>-5.180016682241266E-3</v>
      </c>
      <c r="E65" s="31">
        <f t="shared" si="1"/>
        <v>-4.7179585489308734E-3</v>
      </c>
    </row>
    <row r="66" spans="1:5" x14ac:dyDescent="0.3">
      <c r="A66" s="31">
        <v>1539</v>
      </c>
      <c r="B66" s="31">
        <v>114.849998</v>
      </c>
      <c r="D66" s="31">
        <f t="shared" si="0"/>
        <v>-9.0928368224320994E-4</v>
      </c>
      <c r="E66" s="31">
        <f t="shared" si="1"/>
        <v>-1.2546173598886493E-2</v>
      </c>
    </row>
    <row r="67" spans="1:5" x14ac:dyDescent="0.3">
      <c r="A67" s="31">
        <v>1522.0500489999999</v>
      </c>
      <c r="B67" s="31">
        <v>112.199997</v>
      </c>
      <c r="D67" s="31">
        <f t="shared" ref="D67:D130" si="2">LN(A67/A66)</f>
        <v>-1.1074712252254823E-2</v>
      </c>
      <c r="E67" s="31">
        <f t="shared" ref="E67:E130" si="3">LN(B67/B66)</f>
        <v>-2.3343945370461177E-2</v>
      </c>
    </row>
    <row r="68" spans="1:5" x14ac:dyDescent="0.3">
      <c r="A68" s="31">
        <v>1511.1999510000001</v>
      </c>
      <c r="B68" s="31">
        <v>113.25</v>
      </c>
      <c r="D68" s="31">
        <f t="shared" si="2"/>
        <v>-7.1541378238883513E-3</v>
      </c>
      <c r="E68" s="31">
        <f t="shared" si="3"/>
        <v>9.3147980125157463E-3</v>
      </c>
    </row>
    <row r="69" spans="1:5" x14ac:dyDescent="0.3">
      <c r="A69" s="31">
        <v>1494.900024</v>
      </c>
      <c r="B69" s="31">
        <v>111.25</v>
      </c>
      <c r="D69" s="31">
        <f t="shared" si="2"/>
        <v>-1.0844673752681968E-2</v>
      </c>
      <c r="E69" s="31">
        <f t="shared" si="3"/>
        <v>-1.7817843316793786E-2</v>
      </c>
    </row>
    <row r="70" spans="1:5" x14ac:dyDescent="0.3">
      <c r="A70" s="31">
        <v>1507.4499510000001</v>
      </c>
      <c r="B70" s="31">
        <v>110.300003</v>
      </c>
      <c r="D70" s="31">
        <f t="shared" si="2"/>
        <v>8.3601180401542009E-3</v>
      </c>
      <c r="E70" s="31">
        <f t="shared" si="3"/>
        <v>-8.575967588343749E-3</v>
      </c>
    </row>
    <row r="71" spans="1:5" x14ac:dyDescent="0.3">
      <c r="A71" s="31">
        <v>1506.4499510000001</v>
      </c>
      <c r="B71" s="31">
        <v>106</v>
      </c>
      <c r="D71" s="31">
        <f t="shared" si="2"/>
        <v>-6.6359206955256896E-4</v>
      </c>
      <c r="E71" s="31">
        <f t="shared" si="3"/>
        <v>-3.9764859345938708E-2</v>
      </c>
    </row>
    <row r="72" spans="1:5" x14ac:dyDescent="0.3">
      <c r="A72" s="31">
        <v>1495.5500489999999</v>
      </c>
      <c r="B72" s="31">
        <v>107.699997</v>
      </c>
      <c r="D72" s="31">
        <f t="shared" si="2"/>
        <v>-7.2617920714429319E-3</v>
      </c>
      <c r="E72" s="31">
        <f t="shared" si="3"/>
        <v>1.5910462195122155E-2</v>
      </c>
    </row>
    <row r="73" spans="1:5" x14ac:dyDescent="0.3">
      <c r="A73" s="31">
        <v>1499</v>
      </c>
      <c r="B73" s="31">
        <v>104</v>
      </c>
      <c r="D73" s="31">
        <f t="shared" si="2"/>
        <v>2.3041541933849136E-3</v>
      </c>
      <c r="E73" s="31">
        <f t="shared" si="3"/>
        <v>-3.4958657165816635E-2</v>
      </c>
    </row>
    <row r="74" spans="1:5" x14ac:dyDescent="0.3">
      <c r="A74" s="31">
        <v>1562.5500489999999</v>
      </c>
      <c r="B74" s="31">
        <v>106.300003</v>
      </c>
      <c r="D74" s="31">
        <f t="shared" si="2"/>
        <v>4.1520914354965861E-2</v>
      </c>
      <c r="E74" s="31">
        <f t="shared" si="3"/>
        <v>2.1874414428542339E-2</v>
      </c>
    </row>
    <row r="75" spans="1:5" x14ac:dyDescent="0.3">
      <c r="A75" s="31">
        <v>1548</v>
      </c>
      <c r="B75" s="31">
        <v>104.199997</v>
      </c>
      <c r="D75" s="31">
        <f t="shared" si="2"/>
        <v>-9.3553583078910801E-3</v>
      </c>
      <c r="E75" s="31">
        <f t="shared" si="3"/>
        <v>-1.9953213041435908E-2</v>
      </c>
    </row>
    <row r="76" spans="1:5" x14ac:dyDescent="0.3">
      <c r="A76" s="31">
        <v>1499.400024</v>
      </c>
      <c r="B76" s="31">
        <v>105.25</v>
      </c>
      <c r="D76" s="31">
        <f t="shared" si="2"/>
        <v>-3.1898731074308288E-2</v>
      </c>
      <c r="E76" s="31">
        <f t="shared" si="3"/>
        <v>1.0026372034011667E-2</v>
      </c>
    </row>
    <row r="77" spans="1:5" x14ac:dyDescent="0.3">
      <c r="A77" s="31">
        <v>1485</v>
      </c>
      <c r="B77" s="31">
        <v>104.5</v>
      </c>
      <c r="D77" s="31">
        <f t="shared" si="2"/>
        <v>-9.6502718385641749E-3</v>
      </c>
      <c r="E77" s="31">
        <f t="shared" si="3"/>
        <v>-7.1514011576251282E-3</v>
      </c>
    </row>
    <row r="78" spans="1:5" x14ac:dyDescent="0.3">
      <c r="A78" s="31">
        <v>1462.650024</v>
      </c>
      <c r="B78" s="31">
        <v>104.400002</v>
      </c>
      <c r="D78" s="31">
        <f t="shared" si="2"/>
        <v>-1.5164896878988879E-2</v>
      </c>
      <c r="E78" s="31">
        <f t="shared" si="3"/>
        <v>-9.5737679923934996E-4</v>
      </c>
    </row>
    <row r="79" spans="1:5" x14ac:dyDescent="0.3">
      <c r="A79" s="31">
        <v>1456.6999510000001</v>
      </c>
      <c r="B79" s="31">
        <v>105.349998</v>
      </c>
      <c r="D79" s="31">
        <f t="shared" si="2"/>
        <v>-4.076305540583771E-3</v>
      </c>
      <c r="E79" s="31">
        <f t="shared" si="3"/>
        <v>9.0584266602336243E-3</v>
      </c>
    </row>
    <row r="80" spans="1:5" x14ac:dyDescent="0.3">
      <c r="A80" s="31">
        <v>1460.900024</v>
      </c>
      <c r="B80" s="31">
        <v>105.699997</v>
      </c>
      <c r="D80" s="31">
        <f t="shared" si="2"/>
        <v>2.8791307494701623E-3</v>
      </c>
      <c r="E80" s="31">
        <f t="shared" si="3"/>
        <v>3.3167432281177868E-3</v>
      </c>
    </row>
    <row r="81" spans="1:5" x14ac:dyDescent="0.3">
      <c r="A81" s="31">
        <v>1432.8000489999999</v>
      </c>
      <c r="B81" s="31">
        <v>104.900002</v>
      </c>
      <c r="D81" s="31">
        <f t="shared" si="2"/>
        <v>-1.9422094621424382E-2</v>
      </c>
      <c r="E81" s="31">
        <f t="shared" si="3"/>
        <v>-7.5973300259494902E-3</v>
      </c>
    </row>
    <row r="82" spans="1:5" x14ac:dyDescent="0.3">
      <c r="A82" s="31">
        <v>1399</v>
      </c>
      <c r="B82" s="31">
        <v>102.25</v>
      </c>
      <c r="D82" s="31">
        <f t="shared" si="2"/>
        <v>-2.3872910279791843E-2</v>
      </c>
      <c r="E82" s="31">
        <f t="shared" si="3"/>
        <v>-2.5586739545117126E-2</v>
      </c>
    </row>
    <row r="83" spans="1:5" x14ac:dyDescent="0.3">
      <c r="A83" s="31">
        <v>1406.4499510000001</v>
      </c>
      <c r="B83" s="31">
        <v>102.5</v>
      </c>
      <c r="D83" s="31">
        <f t="shared" si="2"/>
        <v>5.3110685573598809E-3</v>
      </c>
      <c r="E83" s="31">
        <f t="shared" si="3"/>
        <v>2.4420036555518089E-3</v>
      </c>
    </row>
    <row r="84" spans="1:5" x14ac:dyDescent="0.3">
      <c r="A84" s="31">
        <v>1436.6999510000001</v>
      </c>
      <c r="B84" s="31">
        <v>106.75</v>
      </c>
      <c r="D84" s="31">
        <f t="shared" si="2"/>
        <v>2.1280018687894513E-2</v>
      </c>
      <c r="E84" s="31">
        <f t="shared" si="3"/>
        <v>4.0626853530271102E-2</v>
      </c>
    </row>
    <row r="85" spans="1:5" x14ac:dyDescent="0.3">
      <c r="A85" s="31">
        <v>1445</v>
      </c>
      <c r="B85" s="31">
        <v>107.849998</v>
      </c>
      <c r="D85" s="31">
        <f t="shared" si="2"/>
        <v>5.7605386357969844E-3</v>
      </c>
      <c r="E85" s="31">
        <f t="shared" si="3"/>
        <v>1.0251702182156751E-2</v>
      </c>
    </row>
    <row r="86" spans="1:5" x14ac:dyDescent="0.3">
      <c r="A86" s="31">
        <v>1417.6999510000001</v>
      </c>
      <c r="B86" s="31">
        <v>105.949997</v>
      </c>
      <c r="D86" s="31">
        <f t="shared" si="2"/>
        <v>-1.9073515985971904E-2</v>
      </c>
      <c r="E86" s="31">
        <f t="shared" si="3"/>
        <v>-1.7774097891826129E-2</v>
      </c>
    </row>
    <row r="87" spans="1:5" x14ac:dyDescent="0.3">
      <c r="A87" s="31">
        <v>1426.400024</v>
      </c>
      <c r="B87" s="31">
        <v>105</v>
      </c>
      <c r="D87" s="31">
        <f t="shared" si="2"/>
        <v>6.1179988139447722E-3</v>
      </c>
      <c r="E87" s="31">
        <f t="shared" si="3"/>
        <v>-9.0069062415411901E-3</v>
      </c>
    </row>
    <row r="88" spans="1:5" x14ac:dyDescent="0.3">
      <c r="A88" s="31">
        <v>1426.8000489999999</v>
      </c>
      <c r="B88" s="31">
        <v>104.449997</v>
      </c>
      <c r="D88" s="31">
        <f t="shared" si="2"/>
        <v>2.804044528151248E-4</v>
      </c>
      <c r="E88" s="31">
        <f t="shared" si="3"/>
        <v>-5.2518908768254971E-3</v>
      </c>
    </row>
    <row r="89" spans="1:5" x14ac:dyDescent="0.3">
      <c r="A89" s="31">
        <v>1434.599976</v>
      </c>
      <c r="B89" s="31">
        <v>103.650002</v>
      </c>
      <c r="D89" s="31">
        <f t="shared" si="2"/>
        <v>5.4518391356112427E-3</v>
      </c>
      <c r="E89" s="31">
        <f t="shared" si="3"/>
        <v>-7.688601103202717E-3</v>
      </c>
    </row>
    <row r="90" spans="1:5" x14ac:dyDescent="0.3">
      <c r="A90" s="31">
        <v>1429</v>
      </c>
      <c r="B90" s="31">
        <v>105.699997</v>
      </c>
      <c r="D90" s="31">
        <f t="shared" si="2"/>
        <v>-3.9111490330645668E-3</v>
      </c>
      <c r="E90" s="31">
        <f t="shared" si="3"/>
        <v>1.9585006316482668E-2</v>
      </c>
    </row>
    <row r="91" spans="1:5" x14ac:dyDescent="0.3">
      <c r="A91" s="31">
        <v>1442</v>
      </c>
      <c r="B91" s="31">
        <v>104</v>
      </c>
      <c r="D91" s="31">
        <f t="shared" si="2"/>
        <v>9.0561399150270484E-3</v>
      </c>
      <c r="E91" s="31">
        <f t="shared" si="3"/>
        <v>-1.6213965352605015E-2</v>
      </c>
    </row>
    <row r="92" spans="1:5" x14ac:dyDescent="0.3">
      <c r="A92" s="31">
        <v>1479</v>
      </c>
      <c r="B92" s="31">
        <v>104.400002</v>
      </c>
      <c r="D92" s="31">
        <f t="shared" si="2"/>
        <v>2.5335144865905403E-2</v>
      </c>
      <c r="E92" s="31">
        <f t="shared" si="3"/>
        <v>3.8387954642535747E-3</v>
      </c>
    </row>
    <row r="93" spans="1:5" x14ac:dyDescent="0.3">
      <c r="A93" s="31">
        <v>1503.650024</v>
      </c>
      <c r="B93" s="31">
        <v>105.900002</v>
      </c>
      <c r="D93" s="31">
        <f t="shared" si="2"/>
        <v>1.6529317912371732E-2</v>
      </c>
      <c r="E93" s="31">
        <f t="shared" si="3"/>
        <v>1.42655768874755E-2</v>
      </c>
    </row>
    <row r="94" spans="1:5" x14ac:dyDescent="0.3">
      <c r="A94" s="31">
        <v>1453.8000489999999</v>
      </c>
      <c r="B94" s="31">
        <v>112.699997</v>
      </c>
      <c r="D94" s="31">
        <f t="shared" si="2"/>
        <v>-3.3714649867863287E-2</v>
      </c>
      <c r="E94" s="31">
        <f t="shared" si="3"/>
        <v>6.2234122933284987E-2</v>
      </c>
    </row>
    <row r="95" spans="1:5" x14ac:dyDescent="0.3">
      <c r="A95" s="31">
        <v>1421.900024</v>
      </c>
      <c r="B95" s="31">
        <v>110.699997</v>
      </c>
      <c r="D95" s="31">
        <f t="shared" si="2"/>
        <v>-2.2186829474155442E-2</v>
      </c>
      <c r="E95" s="31">
        <f t="shared" si="3"/>
        <v>-1.7905581812067074E-2</v>
      </c>
    </row>
    <row r="96" spans="1:5" x14ac:dyDescent="0.3">
      <c r="A96" s="31">
        <v>1423</v>
      </c>
      <c r="B96" s="31">
        <v>110.300003</v>
      </c>
      <c r="D96" s="31">
        <f t="shared" si="2"/>
        <v>7.7329680869967507E-4</v>
      </c>
      <c r="E96" s="31">
        <f t="shared" si="3"/>
        <v>-3.6198591563139605E-3</v>
      </c>
    </row>
    <row r="97" spans="1:5" x14ac:dyDescent="0.3">
      <c r="A97" s="31">
        <v>1409.599976</v>
      </c>
      <c r="B97" s="31">
        <v>114</v>
      </c>
      <c r="D97" s="31">
        <f t="shared" si="2"/>
        <v>-9.461359934044216E-3</v>
      </c>
      <c r="E97" s="31">
        <f t="shared" si="3"/>
        <v>3.2994494936489628E-2</v>
      </c>
    </row>
    <row r="98" spans="1:5" x14ac:dyDescent="0.3">
      <c r="A98" s="31">
        <v>1410.8000489999999</v>
      </c>
      <c r="B98" s="31">
        <v>112.849998</v>
      </c>
      <c r="D98" s="31">
        <f t="shared" si="2"/>
        <v>8.5099493815492754E-4</v>
      </c>
      <c r="E98" s="31">
        <f t="shared" si="3"/>
        <v>-1.0138962853591617E-2</v>
      </c>
    </row>
    <row r="99" spans="1:5" x14ac:dyDescent="0.3">
      <c r="A99" s="31">
        <v>1424.9499510000001</v>
      </c>
      <c r="B99" s="31">
        <v>112.349998</v>
      </c>
      <c r="D99" s="31">
        <f t="shared" si="2"/>
        <v>9.9797368867290456E-3</v>
      </c>
      <c r="E99" s="31">
        <f t="shared" si="3"/>
        <v>-4.4405047110789905E-3</v>
      </c>
    </row>
    <row r="100" spans="1:5" x14ac:dyDescent="0.3">
      <c r="A100" s="31">
        <v>1430</v>
      </c>
      <c r="B100" s="31">
        <v>114.949997</v>
      </c>
      <c r="D100" s="31">
        <f t="shared" si="2"/>
        <v>3.5377532732607155E-3</v>
      </c>
      <c r="E100" s="31">
        <f t="shared" si="3"/>
        <v>2.2878244281061749E-2</v>
      </c>
    </row>
    <row r="101" spans="1:5" x14ac:dyDescent="0.3">
      <c r="A101" s="31">
        <v>1424.1999510000001</v>
      </c>
      <c r="B101" s="31">
        <v>118.699997</v>
      </c>
      <c r="D101" s="31">
        <f t="shared" si="2"/>
        <v>-4.0642261112092621E-3</v>
      </c>
      <c r="E101" s="31">
        <f t="shared" si="3"/>
        <v>3.2102051230935874E-2</v>
      </c>
    </row>
    <row r="102" spans="1:5" x14ac:dyDescent="0.3">
      <c r="A102" s="31">
        <v>1408.599976</v>
      </c>
      <c r="B102" s="31">
        <v>121.150002</v>
      </c>
      <c r="D102" s="31">
        <f t="shared" si="2"/>
        <v>-1.1013931869627815E-2</v>
      </c>
      <c r="E102" s="31">
        <f t="shared" si="3"/>
        <v>2.0430187429172582E-2</v>
      </c>
    </row>
    <row r="103" spans="1:5" x14ac:dyDescent="0.3">
      <c r="A103" s="31">
        <v>1398.900024</v>
      </c>
      <c r="B103" s="31">
        <v>116</v>
      </c>
      <c r="D103" s="31">
        <f t="shared" si="2"/>
        <v>-6.9100556343940044E-3</v>
      </c>
      <c r="E103" s="31">
        <f t="shared" si="3"/>
        <v>-4.3439272664630491E-2</v>
      </c>
    </row>
    <row r="104" spans="1:5" x14ac:dyDescent="0.3">
      <c r="A104" s="31">
        <v>1442.599976</v>
      </c>
      <c r="B104" s="31">
        <v>115.400002</v>
      </c>
      <c r="D104" s="31">
        <f t="shared" si="2"/>
        <v>3.076079379422202E-2</v>
      </c>
      <c r="E104" s="31">
        <f t="shared" si="3"/>
        <v>-5.1858197013430196E-3</v>
      </c>
    </row>
    <row r="105" spans="1:5" x14ac:dyDescent="0.3">
      <c r="A105" s="31">
        <v>1482.75</v>
      </c>
      <c r="B105" s="31">
        <v>117.5</v>
      </c>
      <c r="D105" s="31">
        <f t="shared" si="2"/>
        <v>2.7451447285892296E-2</v>
      </c>
      <c r="E105" s="31">
        <f t="shared" si="3"/>
        <v>1.8033962179192155E-2</v>
      </c>
    </row>
    <row r="106" spans="1:5" x14ac:dyDescent="0.3">
      <c r="A106" s="31">
        <v>1478.849976</v>
      </c>
      <c r="B106" s="31">
        <v>115.800003</v>
      </c>
      <c r="D106" s="31">
        <f t="shared" si="2"/>
        <v>-2.6337292585025779E-3</v>
      </c>
      <c r="E106" s="31">
        <f t="shared" si="3"/>
        <v>-1.4573742538583343E-2</v>
      </c>
    </row>
    <row r="107" spans="1:5" x14ac:dyDescent="0.3">
      <c r="A107" s="31">
        <v>1465.900024</v>
      </c>
      <c r="B107" s="31">
        <v>114.699997</v>
      </c>
      <c r="D107" s="31">
        <f t="shared" si="2"/>
        <v>-8.795337792153567E-3</v>
      </c>
      <c r="E107" s="31">
        <f t="shared" si="3"/>
        <v>-9.5445930654931028E-3</v>
      </c>
    </row>
    <row r="108" spans="1:5" x14ac:dyDescent="0.3">
      <c r="A108" s="31">
        <v>1501.900024</v>
      </c>
      <c r="B108" s="31">
        <v>114.050003</v>
      </c>
      <c r="D108" s="31">
        <f t="shared" si="2"/>
        <v>2.4261584523114069E-2</v>
      </c>
      <c r="E108" s="31">
        <f t="shared" si="3"/>
        <v>-5.6830229454879382E-3</v>
      </c>
    </row>
    <row r="109" spans="1:5" x14ac:dyDescent="0.3">
      <c r="A109" s="31">
        <v>1520.4499510000001</v>
      </c>
      <c r="B109" s="31">
        <v>113.949997</v>
      </c>
      <c r="D109" s="31">
        <f t="shared" si="2"/>
        <v>1.2275322238372665E-2</v>
      </c>
      <c r="E109" s="31">
        <f t="shared" si="3"/>
        <v>-8.7724567029288133E-4</v>
      </c>
    </row>
    <row r="110" spans="1:5" x14ac:dyDescent="0.3">
      <c r="A110" s="31">
        <v>1513.75</v>
      </c>
      <c r="B110" s="31">
        <v>117.099998</v>
      </c>
      <c r="D110" s="31">
        <f t="shared" si="2"/>
        <v>-4.4162955623645818E-3</v>
      </c>
      <c r="E110" s="31">
        <f t="shared" si="3"/>
        <v>2.7268524159895904E-2</v>
      </c>
    </row>
    <row r="111" spans="1:5" x14ac:dyDescent="0.3">
      <c r="A111" s="31">
        <v>1487</v>
      </c>
      <c r="B111" s="31">
        <v>115.400002</v>
      </c>
      <c r="D111" s="31">
        <f t="shared" si="2"/>
        <v>-1.7829348407146901E-2</v>
      </c>
      <c r="E111" s="31">
        <f t="shared" si="3"/>
        <v>-1.4623882119230687E-2</v>
      </c>
    </row>
    <row r="112" spans="1:5" x14ac:dyDescent="0.3">
      <c r="A112" s="31">
        <v>1489</v>
      </c>
      <c r="B112" s="31">
        <v>113.650002</v>
      </c>
      <c r="D112" s="31">
        <f t="shared" si="2"/>
        <v>1.3440862238539562E-3</v>
      </c>
      <c r="E112" s="31">
        <f t="shared" si="3"/>
        <v>-1.5280803508581268E-2</v>
      </c>
    </row>
    <row r="113" spans="1:5" x14ac:dyDescent="0.3">
      <c r="A113" s="31">
        <v>1513</v>
      </c>
      <c r="B113" s="31">
        <v>115.550003</v>
      </c>
      <c r="D113" s="31">
        <f t="shared" si="2"/>
        <v>1.5989681104346905E-2</v>
      </c>
      <c r="E113" s="31">
        <f t="shared" si="3"/>
        <v>1.6579794786735876E-2</v>
      </c>
    </row>
    <row r="114" spans="1:5" x14ac:dyDescent="0.3">
      <c r="A114" s="31">
        <v>1519.5</v>
      </c>
      <c r="B114" s="31">
        <v>114.349998</v>
      </c>
      <c r="D114" s="31">
        <f t="shared" si="2"/>
        <v>4.2868985684918091E-3</v>
      </c>
      <c r="E114" s="31">
        <f t="shared" si="3"/>
        <v>-1.0439459704547854E-2</v>
      </c>
    </row>
    <row r="115" spans="1:5" x14ac:dyDescent="0.3">
      <c r="A115" s="31">
        <v>1527</v>
      </c>
      <c r="B115" s="31">
        <v>118.449997</v>
      </c>
      <c r="D115" s="31">
        <f t="shared" si="2"/>
        <v>4.9236928617847411E-3</v>
      </c>
      <c r="E115" s="31">
        <f t="shared" si="3"/>
        <v>3.522700229902373E-2</v>
      </c>
    </row>
    <row r="116" spans="1:5" x14ac:dyDescent="0.3">
      <c r="A116" s="31">
        <v>1510.1999510000001</v>
      </c>
      <c r="B116" s="31">
        <v>119.400002</v>
      </c>
      <c r="D116" s="31">
        <f t="shared" si="2"/>
        <v>-1.1062966295341406E-2</v>
      </c>
      <c r="E116" s="31">
        <f t="shared" si="3"/>
        <v>7.9883124312684801E-3</v>
      </c>
    </row>
    <row r="117" spans="1:5" x14ac:dyDescent="0.3">
      <c r="A117" s="31">
        <v>1524.9499510000001</v>
      </c>
      <c r="B117" s="31">
        <v>123.800003</v>
      </c>
      <c r="D117" s="31">
        <f t="shared" si="2"/>
        <v>9.7195305632719175E-3</v>
      </c>
      <c r="E117" s="31">
        <f t="shared" si="3"/>
        <v>3.6188166774208316E-2</v>
      </c>
    </row>
    <row r="118" spans="1:5" x14ac:dyDescent="0.3">
      <c r="A118" s="31">
        <v>1520.650024</v>
      </c>
      <c r="B118" s="31">
        <v>126.699997</v>
      </c>
      <c r="D118" s="31">
        <f t="shared" si="2"/>
        <v>-2.8236996928942344E-3</v>
      </c>
      <c r="E118" s="31">
        <f t="shared" si="3"/>
        <v>2.3154679165984852E-2</v>
      </c>
    </row>
    <row r="119" spans="1:5" x14ac:dyDescent="0.3">
      <c r="A119" s="31">
        <v>1514</v>
      </c>
      <c r="B119" s="31">
        <v>127.5</v>
      </c>
      <c r="D119" s="31">
        <f t="shared" si="2"/>
        <v>-4.382735796274578E-3</v>
      </c>
      <c r="E119" s="31">
        <f t="shared" si="3"/>
        <v>6.2943009493671735E-3</v>
      </c>
    </row>
    <row r="120" spans="1:5" x14ac:dyDescent="0.3">
      <c r="A120" s="31">
        <v>1501.3000489999999</v>
      </c>
      <c r="B120" s="31">
        <v>125.900002</v>
      </c>
      <c r="D120" s="31">
        <f t="shared" si="2"/>
        <v>-8.4237229407553606E-3</v>
      </c>
      <c r="E120" s="31">
        <f t="shared" si="3"/>
        <v>-1.2628407662556001E-2</v>
      </c>
    </row>
    <row r="121" spans="1:5" x14ac:dyDescent="0.3">
      <c r="A121" s="31">
        <v>1502</v>
      </c>
      <c r="B121" s="31">
        <v>128</v>
      </c>
      <c r="D121" s="31">
        <f t="shared" si="2"/>
        <v>4.6612126744136561E-4</v>
      </c>
      <c r="E121" s="31">
        <f t="shared" si="3"/>
        <v>1.6542306983692238E-2</v>
      </c>
    </row>
    <row r="122" spans="1:5" x14ac:dyDescent="0.3">
      <c r="A122" s="31">
        <v>1489</v>
      </c>
      <c r="B122" s="31">
        <v>124.800003</v>
      </c>
      <c r="D122" s="31">
        <f t="shared" si="2"/>
        <v>-8.6927996400711135E-3</v>
      </c>
      <c r="E122" s="31">
        <f t="shared" si="3"/>
        <v>-2.5317783945828596E-2</v>
      </c>
    </row>
    <row r="123" spans="1:5" x14ac:dyDescent="0.3">
      <c r="A123" s="31">
        <v>1496.5500489999999</v>
      </c>
      <c r="B123" s="31">
        <v>126.599998</v>
      </c>
      <c r="D123" s="31">
        <f t="shared" si="2"/>
        <v>5.0577380855894253E-3</v>
      </c>
      <c r="E123" s="31">
        <f t="shared" si="3"/>
        <v>1.4320013938498707E-2</v>
      </c>
    </row>
    <row r="124" spans="1:5" x14ac:dyDescent="0.3">
      <c r="A124" s="31">
        <v>1486</v>
      </c>
      <c r="B124" s="31">
        <v>125.800003</v>
      </c>
      <c r="D124" s="31">
        <f t="shared" si="2"/>
        <v>-7.0745454918939646E-3</v>
      </c>
      <c r="E124" s="31">
        <f t="shared" si="3"/>
        <v>-6.3391257985707401E-3</v>
      </c>
    </row>
    <row r="125" spans="1:5" x14ac:dyDescent="0.3">
      <c r="A125" s="31">
        <v>1496</v>
      </c>
      <c r="B125" s="31">
        <v>128.5</v>
      </c>
      <c r="D125" s="31">
        <f t="shared" si="2"/>
        <v>6.7069332567180799E-3</v>
      </c>
      <c r="E125" s="31">
        <f t="shared" si="3"/>
        <v>2.1235536221557907E-2</v>
      </c>
    </row>
    <row r="126" spans="1:5" x14ac:dyDescent="0.3">
      <c r="A126" s="31">
        <v>1494</v>
      </c>
      <c r="B126" s="31">
        <v>128.25</v>
      </c>
      <c r="D126" s="31">
        <f t="shared" si="2"/>
        <v>-1.3377928416599422E-3</v>
      </c>
      <c r="E126" s="31">
        <f t="shared" si="3"/>
        <v>-1.9474202843955666E-3</v>
      </c>
    </row>
    <row r="127" spans="1:5" x14ac:dyDescent="0.3">
      <c r="A127" s="31">
        <v>1478.75</v>
      </c>
      <c r="B127" s="31">
        <v>127</v>
      </c>
      <c r="D127" s="31">
        <f t="shared" si="2"/>
        <v>-1.0259950400166098E-2</v>
      </c>
      <c r="E127" s="31">
        <f t="shared" si="3"/>
        <v>-9.7943975922876979E-3</v>
      </c>
    </row>
    <row r="128" spans="1:5" x14ac:dyDescent="0.3">
      <c r="A128" s="31">
        <v>1490</v>
      </c>
      <c r="B128" s="31">
        <v>124.550003</v>
      </c>
      <c r="D128" s="31">
        <f t="shared" si="2"/>
        <v>7.5789836469082987E-3</v>
      </c>
      <c r="E128" s="31">
        <f t="shared" si="3"/>
        <v>-1.9479820663689907E-2</v>
      </c>
    </row>
    <row r="129" spans="1:5" x14ac:dyDescent="0.3">
      <c r="A129" s="31">
        <v>1491.8000489999999</v>
      </c>
      <c r="B129" s="31">
        <v>122</v>
      </c>
      <c r="D129" s="31">
        <f t="shared" si="2"/>
        <v>1.2073574277834127E-3</v>
      </c>
      <c r="E129" s="31">
        <f t="shared" si="3"/>
        <v>-2.0686221061644736E-2</v>
      </c>
    </row>
    <row r="130" spans="1:5" x14ac:dyDescent="0.3">
      <c r="A130" s="31">
        <v>1508</v>
      </c>
      <c r="B130" s="31">
        <v>124.199997</v>
      </c>
      <c r="D130" s="31">
        <f t="shared" si="2"/>
        <v>1.0800792200612967E-2</v>
      </c>
      <c r="E130" s="31">
        <f t="shared" si="3"/>
        <v>1.7872100611532195E-2</v>
      </c>
    </row>
    <row r="131" spans="1:5" x14ac:dyDescent="0.3">
      <c r="A131" s="31">
        <v>1497.8000489999999</v>
      </c>
      <c r="B131" s="31">
        <v>124.400002</v>
      </c>
      <c r="D131" s="31">
        <f t="shared" ref="D131:D194" si="4">LN(A131/A130)</f>
        <v>-6.7868720379870764E-3</v>
      </c>
      <c r="E131" s="31">
        <f t="shared" ref="E131:E194" si="5">LN(B131/B130)</f>
        <v>1.6090510374607541E-3</v>
      </c>
    </row>
    <row r="132" spans="1:5" x14ac:dyDescent="0.3">
      <c r="A132" s="31">
        <v>1513.4499510000001</v>
      </c>
      <c r="B132" s="31">
        <v>124.449997</v>
      </c>
      <c r="D132" s="31">
        <f t="shared" si="4"/>
        <v>1.0394383000548795E-2</v>
      </c>
      <c r="E132" s="31">
        <f t="shared" si="5"/>
        <v>4.0180832528465769E-4</v>
      </c>
    </row>
    <row r="133" spans="1:5" x14ac:dyDescent="0.3">
      <c r="A133" s="31">
        <v>1522</v>
      </c>
      <c r="B133" s="31">
        <v>124.949997</v>
      </c>
      <c r="D133" s="31">
        <f t="shared" si="4"/>
        <v>5.6334788911680577E-3</v>
      </c>
      <c r="E133" s="31">
        <f t="shared" si="5"/>
        <v>4.0096285638233087E-3</v>
      </c>
    </row>
    <row r="134" spans="1:5" x14ac:dyDescent="0.3">
      <c r="A134" s="31">
        <v>1523</v>
      </c>
      <c r="B134" s="31">
        <v>124.5</v>
      </c>
      <c r="D134" s="31">
        <f t="shared" si="4"/>
        <v>6.5681447353075359E-4</v>
      </c>
      <c r="E134" s="31">
        <f t="shared" si="5"/>
        <v>-3.6079173665949284E-3</v>
      </c>
    </row>
    <row r="135" spans="1:5" x14ac:dyDescent="0.3">
      <c r="A135" s="31">
        <v>1508.1999510000001</v>
      </c>
      <c r="B135" s="31">
        <v>122.449997</v>
      </c>
      <c r="D135" s="31">
        <f t="shared" si="4"/>
        <v>-9.7652196156754068E-3</v>
      </c>
      <c r="E135" s="31">
        <f t="shared" si="5"/>
        <v>-1.6602957006381733E-2</v>
      </c>
    </row>
    <row r="136" spans="1:5" x14ac:dyDescent="0.3">
      <c r="A136" s="31">
        <v>1509</v>
      </c>
      <c r="B136" s="31">
        <v>120.949997</v>
      </c>
      <c r="D136" s="31">
        <f t="shared" si="4"/>
        <v>5.3032548836265793E-4</v>
      </c>
      <c r="E136" s="31">
        <f t="shared" si="5"/>
        <v>-1.23255466459825E-2</v>
      </c>
    </row>
    <row r="137" spans="1:5" x14ac:dyDescent="0.3">
      <c r="A137" s="31">
        <v>1502</v>
      </c>
      <c r="B137" s="31">
        <v>119.75</v>
      </c>
      <c r="D137" s="31">
        <f t="shared" si="4"/>
        <v>-4.6496264437687921E-3</v>
      </c>
      <c r="E137" s="31">
        <f t="shared" si="5"/>
        <v>-9.9709759613734912E-3</v>
      </c>
    </row>
    <row r="138" spans="1:5" x14ac:dyDescent="0.3">
      <c r="A138" s="31">
        <v>1489.25</v>
      </c>
      <c r="B138" s="31">
        <v>120.849998</v>
      </c>
      <c r="D138" s="31">
        <f t="shared" si="4"/>
        <v>-8.5249158152832655E-3</v>
      </c>
      <c r="E138" s="31">
        <f t="shared" si="5"/>
        <v>9.1438543090257875E-3</v>
      </c>
    </row>
    <row r="139" spans="1:5" x14ac:dyDescent="0.3">
      <c r="A139" s="31">
        <v>1504.5</v>
      </c>
      <c r="B139" s="31">
        <v>121.449997</v>
      </c>
      <c r="D139" s="31">
        <f t="shared" si="4"/>
        <v>1.0187979561302995E-2</v>
      </c>
      <c r="E139" s="31">
        <f t="shared" si="5"/>
        <v>4.9525401466075491E-3</v>
      </c>
    </row>
    <row r="140" spans="1:5" x14ac:dyDescent="0.3">
      <c r="A140" s="31">
        <v>1540</v>
      </c>
      <c r="B140" s="31">
        <v>125</v>
      </c>
      <c r="D140" s="31">
        <f t="shared" si="4"/>
        <v>2.3321799337574826E-2</v>
      </c>
      <c r="E140" s="31">
        <f t="shared" si="5"/>
        <v>2.881110655564327E-2</v>
      </c>
    </row>
    <row r="141" spans="1:5" x14ac:dyDescent="0.3">
      <c r="A141" s="31">
        <v>1545.349976</v>
      </c>
      <c r="B141" s="31">
        <v>120.400002</v>
      </c>
      <c r="D141" s="31">
        <f t="shared" si="4"/>
        <v>3.4679899548561359E-3</v>
      </c>
      <c r="E141" s="31">
        <f t="shared" si="5"/>
        <v>-3.7494187816284864E-2</v>
      </c>
    </row>
    <row r="142" spans="1:5" x14ac:dyDescent="0.3">
      <c r="A142" s="31">
        <v>1537.6999510000001</v>
      </c>
      <c r="B142" s="31">
        <v>119.400002</v>
      </c>
      <c r="D142" s="31">
        <f t="shared" si="4"/>
        <v>-4.9626447066580034E-3</v>
      </c>
      <c r="E142" s="31">
        <f t="shared" si="5"/>
        <v>-8.3403317770959166E-3</v>
      </c>
    </row>
    <row r="143" spans="1:5" x14ac:dyDescent="0.3">
      <c r="A143" s="31">
        <v>1516</v>
      </c>
      <c r="B143" s="31">
        <v>118.650002</v>
      </c>
      <c r="D143" s="31">
        <f t="shared" si="4"/>
        <v>-1.4212474453556199E-2</v>
      </c>
      <c r="E143" s="31">
        <f t="shared" si="5"/>
        <v>-6.3012179708478878E-3</v>
      </c>
    </row>
    <row r="144" spans="1:5" x14ac:dyDescent="0.3">
      <c r="A144" s="31">
        <v>1502</v>
      </c>
      <c r="B144" s="31">
        <v>119.349998</v>
      </c>
      <c r="D144" s="31">
        <f t="shared" si="4"/>
        <v>-9.2777338782368771E-3</v>
      </c>
      <c r="E144" s="31">
        <f t="shared" si="5"/>
        <v>5.8823362893304539E-3</v>
      </c>
    </row>
    <row r="145" spans="1:5" x14ac:dyDescent="0.3">
      <c r="A145" s="31">
        <v>1506.099976</v>
      </c>
      <c r="B145" s="31">
        <v>120.800003</v>
      </c>
      <c r="D145" s="31">
        <f t="shared" si="4"/>
        <v>2.7259589585257966E-3</v>
      </c>
      <c r="E145" s="31">
        <f t="shared" si="5"/>
        <v>1.2075974307748536E-2</v>
      </c>
    </row>
    <row r="146" spans="1:5" x14ac:dyDescent="0.3">
      <c r="A146" s="31">
        <v>1507.349976</v>
      </c>
      <c r="B146" s="31">
        <v>121.75</v>
      </c>
      <c r="D146" s="31">
        <f t="shared" si="4"/>
        <v>8.296139584890327E-4</v>
      </c>
      <c r="E146" s="31">
        <f t="shared" si="5"/>
        <v>7.8334516275477169E-3</v>
      </c>
    </row>
    <row r="147" spans="1:5" x14ac:dyDescent="0.3">
      <c r="A147" s="31">
        <v>1526.75</v>
      </c>
      <c r="B147" s="31">
        <v>119.400002</v>
      </c>
      <c r="D147" s="31">
        <f t="shared" si="4"/>
        <v>1.2788166862149257E-2</v>
      </c>
      <c r="E147" s="31">
        <f t="shared" si="5"/>
        <v>-1.9490544253778826E-2</v>
      </c>
    </row>
    <row r="148" spans="1:5" x14ac:dyDescent="0.3">
      <c r="A148" s="31">
        <v>1529.9499510000001</v>
      </c>
      <c r="B148" s="31">
        <v>117.400002</v>
      </c>
      <c r="D148" s="31">
        <f t="shared" si="4"/>
        <v>2.0937299834896781E-3</v>
      </c>
      <c r="E148" s="31">
        <f t="shared" si="5"/>
        <v>-1.6892293279149234E-2</v>
      </c>
    </row>
    <row r="149" spans="1:5" x14ac:dyDescent="0.3">
      <c r="A149" s="31">
        <v>1488.849976</v>
      </c>
      <c r="B149" s="31">
        <v>116.550003</v>
      </c>
      <c r="D149" s="31">
        <f t="shared" si="4"/>
        <v>-2.7231029347877311E-2</v>
      </c>
      <c r="E149" s="31">
        <f t="shared" si="5"/>
        <v>-7.2665332079794439E-3</v>
      </c>
    </row>
    <row r="150" spans="1:5" x14ac:dyDescent="0.3">
      <c r="A150" s="31">
        <v>1454</v>
      </c>
      <c r="B150" s="31">
        <v>113.25</v>
      </c>
      <c r="D150" s="31">
        <f t="shared" si="4"/>
        <v>-2.3685614645391935E-2</v>
      </c>
      <c r="E150" s="31">
        <f t="shared" si="5"/>
        <v>-2.8722626858648164E-2</v>
      </c>
    </row>
    <row r="151" spans="1:5" x14ac:dyDescent="0.3">
      <c r="A151" s="31">
        <v>1468.5</v>
      </c>
      <c r="B151" s="31">
        <v>115.800003</v>
      </c>
      <c r="D151" s="31">
        <f t="shared" si="4"/>
        <v>9.9230925452100192E-3</v>
      </c>
      <c r="E151" s="31">
        <f t="shared" si="5"/>
        <v>2.2266826682487001E-2</v>
      </c>
    </row>
    <row r="152" spans="1:5" x14ac:dyDescent="0.3">
      <c r="A152" s="31">
        <v>1457.4499510000001</v>
      </c>
      <c r="B152" s="31">
        <v>116.75</v>
      </c>
      <c r="D152" s="31">
        <f t="shared" si="4"/>
        <v>-7.5531719401572012E-3</v>
      </c>
      <c r="E152" s="31">
        <f t="shared" si="5"/>
        <v>8.1703055033762878E-3</v>
      </c>
    </row>
    <row r="153" spans="1:5" x14ac:dyDescent="0.3">
      <c r="A153" s="31">
        <v>1444</v>
      </c>
      <c r="B153" s="31">
        <v>115.599998</v>
      </c>
      <c r="D153" s="31">
        <f t="shared" si="4"/>
        <v>-9.2712592457459882E-3</v>
      </c>
      <c r="E153" s="31">
        <f t="shared" si="5"/>
        <v>-9.8989576117678203E-3</v>
      </c>
    </row>
    <row r="154" spans="1:5" x14ac:dyDescent="0.3">
      <c r="A154" s="31">
        <v>1449.900024</v>
      </c>
      <c r="B154" s="31">
        <v>115.900002</v>
      </c>
      <c r="D154" s="31">
        <f t="shared" si="4"/>
        <v>4.0775646192421789E-3</v>
      </c>
      <c r="E154" s="31">
        <f t="shared" si="5"/>
        <v>2.5918286647223796E-3</v>
      </c>
    </row>
    <row r="155" spans="1:5" x14ac:dyDescent="0.3">
      <c r="A155" s="31">
        <v>1438.6999510000001</v>
      </c>
      <c r="B155" s="31">
        <v>115.199997</v>
      </c>
      <c r="D155" s="31">
        <f t="shared" si="4"/>
        <v>-7.7547110875519501E-3</v>
      </c>
      <c r="E155" s="31">
        <f t="shared" si="5"/>
        <v>-6.0580453818374382E-3</v>
      </c>
    </row>
    <row r="156" spans="1:5" x14ac:dyDescent="0.3">
      <c r="A156" s="31">
        <v>1429.9499510000001</v>
      </c>
      <c r="B156" s="31">
        <v>115.800003</v>
      </c>
      <c r="D156" s="31">
        <f t="shared" si="4"/>
        <v>-6.1004496436979352E-3</v>
      </c>
      <c r="E156" s="31">
        <f t="shared" si="5"/>
        <v>5.1948688255064601E-3</v>
      </c>
    </row>
    <row r="157" spans="1:5" x14ac:dyDescent="0.3">
      <c r="A157" s="31">
        <v>1431.75</v>
      </c>
      <c r="B157" s="31">
        <v>116.75</v>
      </c>
      <c r="D157" s="31">
        <f t="shared" si="4"/>
        <v>1.2580279332026969E-3</v>
      </c>
      <c r="E157" s="31">
        <f t="shared" si="5"/>
        <v>8.1703055033762878E-3</v>
      </c>
    </row>
    <row r="158" spans="1:5" x14ac:dyDescent="0.3">
      <c r="A158" s="31">
        <v>1435</v>
      </c>
      <c r="B158" s="31">
        <v>117.5</v>
      </c>
      <c r="D158" s="31">
        <f t="shared" si="4"/>
        <v>2.2673769197548441E-3</v>
      </c>
      <c r="E158" s="31">
        <f t="shared" si="5"/>
        <v>6.4034370352070071E-3</v>
      </c>
    </row>
    <row r="159" spans="1:5" x14ac:dyDescent="0.3">
      <c r="A159" s="31">
        <v>1439.900024</v>
      </c>
      <c r="B159" s="31">
        <v>118.199997</v>
      </c>
      <c r="D159" s="31">
        <f t="shared" si="4"/>
        <v>3.4088341883273536E-3</v>
      </c>
      <c r="E159" s="31">
        <f t="shared" si="5"/>
        <v>5.9397460070732648E-3</v>
      </c>
    </row>
    <row r="160" spans="1:5" x14ac:dyDescent="0.3">
      <c r="A160" s="31">
        <v>1474.5</v>
      </c>
      <c r="B160" s="31">
        <v>118.5</v>
      </c>
      <c r="D160" s="31">
        <f t="shared" si="4"/>
        <v>2.3745265873282111E-2</v>
      </c>
      <c r="E160" s="31">
        <f t="shared" si="5"/>
        <v>2.5348809838990813E-3</v>
      </c>
    </row>
    <row r="161" spans="1:5" x14ac:dyDescent="0.3">
      <c r="A161" s="31">
        <v>1507.0500489999999</v>
      </c>
      <c r="B161" s="31">
        <v>117.25</v>
      </c>
      <c r="D161" s="31">
        <f t="shared" si="4"/>
        <v>2.1835180834953061E-2</v>
      </c>
      <c r="E161" s="31">
        <f t="shared" si="5"/>
        <v>-1.0604553248797112E-2</v>
      </c>
    </row>
    <row r="162" spans="1:5" x14ac:dyDescent="0.3">
      <c r="A162" s="31">
        <v>1500</v>
      </c>
      <c r="B162" s="31">
        <v>118.199997</v>
      </c>
      <c r="D162" s="31">
        <f t="shared" si="4"/>
        <v>-4.6890219999825011E-3</v>
      </c>
      <c r="E162" s="31">
        <f t="shared" si="5"/>
        <v>8.0696722648981208E-3</v>
      </c>
    </row>
    <row r="163" spans="1:5" x14ac:dyDescent="0.3">
      <c r="A163" s="31">
        <v>1507.349976</v>
      </c>
      <c r="B163" s="31">
        <v>117</v>
      </c>
      <c r="D163" s="31">
        <f t="shared" si="4"/>
        <v>4.8880181507934611E-3</v>
      </c>
      <c r="E163" s="31">
        <f t="shared" si="5"/>
        <v>-1.0204144793530656E-2</v>
      </c>
    </row>
    <row r="164" spans="1:5" x14ac:dyDescent="0.3">
      <c r="A164" s="31">
        <v>1519.75</v>
      </c>
      <c r="B164" s="31">
        <v>115.699997</v>
      </c>
      <c r="D164" s="31">
        <f t="shared" si="4"/>
        <v>8.1927213877368097E-3</v>
      </c>
      <c r="E164" s="31">
        <f t="shared" si="5"/>
        <v>-1.1173326527252685E-2</v>
      </c>
    </row>
    <row r="165" spans="1:5" x14ac:dyDescent="0.3">
      <c r="A165" s="31">
        <v>1518.849976</v>
      </c>
      <c r="B165" s="31">
        <v>117.300003</v>
      </c>
      <c r="D165" s="31">
        <f t="shared" si="4"/>
        <v>-5.9239388759907646E-4</v>
      </c>
      <c r="E165" s="31">
        <f t="shared" si="5"/>
        <v>1.3734172964373514E-2</v>
      </c>
    </row>
    <row r="166" spans="1:5" x14ac:dyDescent="0.3">
      <c r="A166" s="31">
        <v>1507.599976</v>
      </c>
      <c r="B166" s="31">
        <v>117.900002</v>
      </c>
      <c r="D166" s="31">
        <f t="shared" si="4"/>
        <v>-7.4344872675945828E-3</v>
      </c>
      <c r="E166" s="31">
        <f t="shared" si="5"/>
        <v>5.102043271976533E-3</v>
      </c>
    </row>
    <row r="167" spans="1:5" x14ac:dyDescent="0.3">
      <c r="A167" s="31">
        <v>1531</v>
      </c>
      <c r="B167" s="31">
        <v>116.949997</v>
      </c>
      <c r="D167" s="31">
        <f t="shared" si="4"/>
        <v>1.5402150184045643E-2</v>
      </c>
      <c r="E167" s="31">
        <f t="shared" si="5"/>
        <v>-8.090357128653863E-3</v>
      </c>
    </row>
    <row r="168" spans="1:5" x14ac:dyDescent="0.3">
      <c r="A168" s="31">
        <v>1535</v>
      </c>
      <c r="B168" s="31">
        <v>118.349998</v>
      </c>
      <c r="D168" s="31">
        <f t="shared" si="4"/>
        <v>2.6092643636138452E-3</v>
      </c>
      <c r="E168" s="31">
        <f t="shared" si="5"/>
        <v>1.1899851682764868E-2</v>
      </c>
    </row>
    <row r="169" spans="1:5" x14ac:dyDescent="0.3">
      <c r="A169" s="31">
        <v>1524</v>
      </c>
      <c r="B169" s="31">
        <v>116</v>
      </c>
      <c r="D169" s="31">
        <f t="shared" si="4"/>
        <v>-7.1919237747059932E-3</v>
      </c>
      <c r="E169" s="31">
        <f t="shared" si="5"/>
        <v>-2.0056127954599837E-2</v>
      </c>
    </row>
    <row r="170" spans="1:5" x14ac:dyDescent="0.3">
      <c r="A170" s="31">
        <v>1565.349976</v>
      </c>
      <c r="B170" s="31">
        <v>115.25</v>
      </c>
      <c r="D170" s="31">
        <f t="shared" si="4"/>
        <v>2.6770968563968784E-2</v>
      </c>
      <c r="E170" s="31">
        <f t="shared" si="5"/>
        <v>-6.4865092296067734E-3</v>
      </c>
    </row>
    <row r="171" spans="1:5" x14ac:dyDescent="0.3">
      <c r="A171" s="31">
        <v>1519.8000489999999</v>
      </c>
      <c r="B171" s="31">
        <v>111.75</v>
      </c>
      <c r="D171" s="31">
        <f t="shared" si="4"/>
        <v>-2.9530646333791981E-2</v>
      </c>
      <c r="E171" s="31">
        <f t="shared" si="5"/>
        <v>-3.0839448383079702E-2</v>
      </c>
    </row>
    <row r="172" spans="1:5" x14ac:dyDescent="0.3">
      <c r="A172" s="31">
        <v>1533.150024</v>
      </c>
      <c r="B172" s="31">
        <v>112</v>
      </c>
      <c r="D172" s="31">
        <f t="shared" si="4"/>
        <v>8.7456786204722064E-3</v>
      </c>
      <c r="E172" s="31">
        <f t="shared" si="5"/>
        <v>2.2346378014163628E-3</v>
      </c>
    </row>
    <row r="173" spans="1:5" x14ac:dyDescent="0.3">
      <c r="A173" s="31">
        <v>1564.5</v>
      </c>
      <c r="B173" s="31">
        <v>115.199997</v>
      </c>
      <c r="D173" s="31">
        <f t="shared" si="4"/>
        <v>2.024182601169628E-2</v>
      </c>
      <c r="E173" s="31">
        <f t="shared" si="5"/>
        <v>2.8170850925029189E-2</v>
      </c>
    </row>
    <row r="174" spans="1:5" x14ac:dyDescent="0.3">
      <c r="A174" s="31">
        <v>1564.8000489999999</v>
      </c>
      <c r="B174" s="31">
        <v>117.199997</v>
      </c>
      <c r="D174" s="31">
        <f t="shared" si="4"/>
        <v>1.9176748552152072E-4</v>
      </c>
      <c r="E174" s="31">
        <f t="shared" si="5"/>
        <v>1.7212129325518327E-2</v>
      </c>
    </row>
    <row r="175" spans="1:5" x14ac:dyDescent="0.3">
      <c r="A175" s="31">
        <v>1571</v>
      </c>
      <c r="B175" s="31">
        <v>116.25</v>
      </c>
      <c r="D175" s="31">
        <f t="shared" si="4"/>
        <v>3.9543076611628543E-3</v>
      </c>
      <c r="E175" s="31">
        <f t="shared" si="5"/>
        <v>-8.1388070781765083E-3</v>
      </c>
    </row>
    <row r="176" spans="1:5" x14ac:dyDescent="0.3">
      <c r="A176" s="31">
        <v>1558.650024</v>
      </c>
      <c r="B176" s="31">
        <v>117</v>
      </c>
      <c r="D176" s="31">
        <f t="shared" si="4"/>
        <v>-7.8922818909153303E-3</v>
      </c>
      <c r="E176" s="31">
        <f t="shared" si="5"/>
        <v>6.4308903302903314E-3</v>
      </c>
    </row>
    <row r="177" spans="1:5" x14ac:dyDescent="0.3">
      <c r="A177" s="31">
        <v>1570</v>
      </c>
      <c r="B177" s="31">
        <v>120.400002</v>
      </c>
      <c r="D177" s="31">
        <f t="shared" si="4"/>
        <v>7.2555419776478428E-3</v>
      </c>
      <c r="E177" s="31">
        <f t="shared" si="5"/>
        <v>2.8645614688260199E-2</v>
      </c>
    </row>
    <row r="178" spans="1:5" x14ac:dyDescent="0.3">
      <c r="A178" s="31">
        <v>1583.349976</v>
      </c>
      <c r="B178" s="31">
        <v>121</v>
      </c>
      <c r="D178" s="31">
        <f t="shared" si="4"/>
        <v>8.4672211208764378E-3</v>
      </c>
      <c r="E178" s="31">
        <f t="shared" si="5"/>
        <v>4.9709961107249059E-3</v>
      </c>
    </row>
    <row r="179" spans="1:5" x14ac:dyDescent="0.3">
      <c r="A179" s="31">
        <v>1598</v>
      </c>
      <c r="B179" s="31">
        <v>122.25</v>
      </c>
      <c r="D179" s="31">
        <f t="shared" si="4"/>
        <v>9.2100068629899241E-3</v>
      </c>
      <c r="E179" s="31">
        <f t="shared" si="5"/>
        <v>1.027758275824023E-2</v>
      </c>
    </row>
    <row r="180" spans="1:5" x14ac:dyDescent="0.3">
      <c r="A180" s="31">
        <v>1592</v>
      </c>
      <c r="B180" s="31">
        <v>120.150002</v>
      </c>
      <c r="D180" s="31">
        <f t="shared" si="4"/>
        <v>-3.7617599218916845E-3</v>
      </c>
      <c r="E180" s="31">
        <f t="shared" si="5"/>
        <v>-1.7327149526644298E-2</v>
      </c>
    </row>
    <row r="181" spans="1:5" x14ac:dyDescent="0.3">
      <c r="A181" s="31">
        <v>1598</v>
      </c>
      <c r="B181" s="31">
        <v>123.5</v>
      </c>
      <c r="D181" s="31">
        <f t="shared" si="4"/>
        <v>3.761759921891586E-3</v>
      </c>
      <c r="E181" s="31">
        <f t="shared" si="5"/>
        <v>2.7500177239694699E-2</v>
      </c>
    </row>
    <row r="182" spans="1:5" x14ac:dyDescent="0.3">
      <c r="A182" s="31">
        <v>1580.9499510000001</v>
      </c>
      <c r="B182" s="31">
        <v>124.349998</v>
      </c>
      <c r="D182" s="31">
        <f t="shared" si="4"/>
        <v>-1.0726946164316501E-2</v>
      </c>
      <c r="E182" s="31">
        <f t="shared" si="5"/>
        <v>6.8589980977468504E-3</v>
      </c>
    </row>
    <row r="183" spans="1:5" x14ac:dyDescent="0.3">
      <c r="A183" s="31">
        <v>1582</v>
      </c>
      <c r="B183" s="31">
        <v>122.75</v>
      </c>
      <c r="D183" s="31">
        <f t="shared" si="4"/>
        <v>6.6396816569576952E-4</v>
      </c>
      <c r="E183" s="31">
        <f t="shared" si="5"/>
        <v>-1.2950387491148643E-2</v>
      </c>
    </row>
    <row r="184" spans="1:5" x14ac:dyDescent="0.3">
      <c r="A184" s="31">
        <v>1580.5</v>
      </c>
      <c r="B184" s="31">
        <v>119.5</v>
      </c>
      <c r="D184" s="31">
        <f t="shared" si="4"/>
        <v>-9.4861667192677442E-4</v>
      </c>
      <c r="E184" s="31">
        <f t="shared" si="5"/>
        <v>-2.6833395303064576E-2</v>
      </c>
    </row>
    <row r="185" spans="1:5" x14ac:dyDescent="0.3">
      <c r="A185" s="31">
        <v>1579.4499510000001</v>
      </c>
      <c r="B185" s="31">
        <v>123.800003</v>
      </c>
      <c r="D185" s="31">
        <f t="shared" si="4"/>
        <v>-6.6459852525032411E-4</v>
      </c>
      <c r="E185" s="31">
        <f t="shared" si="5"/>
        <v>3.5351013111563474E-2</v>
      </c>
    </row>
    <row r="186" spans="1:5" x14ac:dyDescent="0.3">
      <c r="A186" s="31">
        <v>1584</v>
      </c>
      <c r="B186" s="31">
        <v>123.400002</v>
      </c>
      <c r="D186" s="31">
        <f t="shared" si="4"/>
        <v>2.8766392439491225E-3</v>
      </c>
      <c r="E186" s="31">
        <f t="shared" si="5"/>
        <v>-3.2362568043859813E-3</v>
      </c>
    </row>
    <row r="187" spans="1:5" x14ac:dyDescent="0.3">
      <c r="A187" s="31">
        <v>1564.5</v>
      </c>
      <c r="B187" s="31">
        <v>125.400002</v>
      </c>
      <c r="D187" s="31">
        <f t="shared" si="4"/>
        <v>-1.2387009265434354E-2</v>
      </c>
      <c r="E187" s="31">
        <f t="shared" si="5"/>
        <v>1.6077516469040688E-2</v>
      </c>
    </row>
    <row r="188" spans="1:5" x14ac:dyDescent="0.3">
      <c r="A188" s="31">
        <v>1554.8000489999999</v>
      </c>
      <c r="B188" s="31">
        <v>130.699997</v>
      </c>
      <c r="D188" s="31">
        <f t="shared" si="4"/>
        <v>-6.219332615561869E-3</v>
      </c>
      <c r="E188" s="31">
        <f t="shared" si="5"/>
        <v>4.1395953529064153E-2</v>
      </c>
    </row>
    <row r="189" spans="1:5" x14ac:dyDescent="0.3">
      <c r="A189" s="31">
        <v>1564.3000489999999</v>
      </c>
      <c r="B189" s="31">
        <v>131.25</v>
      </c>
      <c r="D189" s="31">
        <f t="shared" si="4"/>
        <v>6.0915193982638248E-3</v>
      </c>
      <c r="E189" s="31">
        <f t="shared" si="5"/>
        <v>4.1993037948854749E-3</v>
      </c>
    </row>
    <row r="190" spans="1:5" x14ac:dyDescent="0.3">
      <c r="A190" s="31">
        <v>1589</v>
      </c>
      <c r="B190" s="31">
        <v>129.699997</v>
      </c>
      <c r="D190" s="31">
        <f t="shared" si="4"/>
        <v>1.5666416645077015E-2</v>
      </c>
      <c r="E190" s="31">
        <f t="shared" si="5"/>
        <v>-1.1879833279635894E-2</v>
      </c>
    </row>
    <row r="191" spans="1:5" x14ac:dyDescent="0.3">
      <c r="A191" s="31">
        <v>1581.6999510000001</v>
      </c>
      <c r="B191" s="31">
        <v>129.39999399999999</v>
      </c>
      <c r="D191" s="31">
        <f t="shared" si="4"/>
        <v>-4.6047005465993922E-3</v>
      </c>
      <c r="E191" s="31">
        <f t="shared" si="5"/>
        <v>-2.315732493149729E-3</v>
      </c>
    </row>
    <row r="192" spans="1:5" x14ac:dyDescent="0.3">
      <c r="A192" s="31">
        <v>1568.650024</v>
      </c>
      <c r="B192" s="31">
        <v>136</v>
      </c>
      <c r="D192" s="31">
        <f t="shared" si="4"/>
        <v>-8.2847948619630806E-3</v>
      </c>
      <c r="E192" s="31">
        <f t="shared" si="5"/>
        <v>4.974655003710466E-2</v>
      </c>
    </row>
    <row r="193" spans="1:5" x14ac:dyDescent="0.3">
      <c r="A193" s="31">
        <v>1550.150024</v>
      </c>
      <c r="B193" s="31">
        <v>135.25</v>
      </c>
      <c r="D193" s="31">
        <f t="shared" si="4"/>
        <v>-1.1863676221260493E-2</v>
      </c>
      <c r="E193" s="31">
        <f t="shared" si="5"/>
        <v>-5.5299680094610861E-3</v>
      </c>
    </row>
    <row r="194" spans="1:5" x14ac:dyDescent="0.3">
      <c r="A194" s="31">
        <v>1572</v>
      </c>
      <c r="B194" s="31">
        <v>138.35000600000001</v>
      </c>
      <c r="D194" s="31">
        <f t="shared" si="4"/>
        <v>1.3996978082258757E-2</v>
      </c>
      <c r="E194" s="31">
        <f t="shared" si="5"/>
        <v>2.2661831874611987E-2</v>
      </c>
    </row>
    <row r="195" spans="1:5" x14ac:dyDescent="0.3">
      <c r="A195" s="31">
        <v>1607.9499510000001</v>
      </c>
      <c r="B195" s="31">
        <v>139.89999399999999</v>
      </c>
      <c r="D195" s="31">
        <f t="shared" ref="D195:D247" si="6">LN(A195/A194)</f>
        <v>2.2611351265367056E-2</v>
      </c>
      <c r="E195" s="31">
        <f t="shared" ref="E195:E247" si="7">LN(B195/B194)</f>
        <v>1.1141089182454688E-2</v>
      </c>
    </row>
    <row r="196" spans="1:5" x14ac:dyDescent="0.3">
      <c r="A196" s="31">
        <v>1635.5</v>
      </c>
      <c r="B196" s="31">
        <v>140.75</v>
      </c>
      <c r="D196" s="31">
        <f t="shared" si="6"/>
        <v>1.6988522723919791E-2</v>
      </c>
      <c r="E196" s="31">
        <f t="shared" si="7"/>
        <v>6.0574282361421745E-3</v>
      </c>
    </row>
    <row r="197" spans="1:5" x14ac:dyDescent="0.3">
      <c r="A197" s="31">
        <v>1632</v>
      </c>
      <c r="B197" s="31">
        <v>143.60000600000001</v>
      </c>
      <c r="D197" s="31">
        <f t="shared" si="6"/>
        <v>-2.1423114543862739E-3</v>
      </c>
      <c r="E197" s="31">
        <f t="shared" si="7"/>
        <v>2.0046431377052927E-2</v>
      </c>
    </row>
    <row r="198" spans="1:5" x14ac:dyDescent="0.3">
      <c r="A198" s="31">
        <v>1606.599976</v>
      </c>
      <c r="B198" s="31">
        <v>148.800003</v>
      </c>
      <c r="D198" s="31">
        <f t="shared" si="6"/>
        <v>-1.5686126722719455E-2</v>
      </c>
      <c r="E198" s="31">
        <f t="shared" si="7"/>
        <v>3.5571444163428917E-2</v>
      </c>
    </row>
    <row r="199" spans="1:5" x14ac:dyDescent="0.3">
      <c r="A199" s="31">
        <v>1606.349976</v>
      </c>
      <c r="B199" s="31">
        <v>146.050003</v>
      </c>
      <c r="D199" s="31">
        <f t="shared" si="6"/>
        <v>-1.5562022704328373E-4</v>
      </c>
      <c r="E199" s="31">
        <f t="shared" si="7"/>
        <v>-1.8654093185621255E-2</v>
      </c>
    </row>
    <row r="200" spans="1:5" x14ac:dyDescent="0.3">
      <c r="A200" s="31">
        <v>1589</v>
      </c>
      <c r="B200" s="31">
        <v>149.64999399999999</v>
      </c>
      <c r="D200" s="31">
        <f t="shared" si="6"/>
        <v>-1.0859622037573527E-2</v>
      </c>
      <c r="E200" s="31">
        <f t="shared" si="7"/>
        <v>2.4350144830494927E-2</v>
      </c>
    </row>
    <row r="201" spans="1:5" x14ac:dyDescent="0.3">
      <c r="A201" s="31">
        <v>1601.349976</v>
      </c>
      <c r="B201" s="31">
        <v>148.5</v>
      </c>
      <c r="D201" s="31">
        <f t="shared" si="6"/>
        <v>7.7421209468699851E-3</v>
      </c>
      <c r="E201" s="31">
        <f t="shared" si="7"/>
        <v>-7.7142359624011196E-3</v>
      </c>
    </row>
    <row r="202" spans="1:5" x14ac:dyDescent="0.3">
      <c r="A202" s="31">
        <v>1597.5</v>
      </c>
      <c r="B202" s="31">
        <v>164.60000600000001</v>
      </c>
      <c r="D202" s="31">
        <f t="shared" si="6"/>
        <v>-2.407101231896149E-3</v>
      </c>
      <c r="E202" s="31">
        <f t="shared" si="7"/>
        <v>0.10293336645221936</v>
      </c>
    </row>
    <row r="203" spans="1:5" x14ac:dyDescent="0.3">
      <c r="A203" s="31">
        <v>1626.849976</v>
      </c>
      <c r="B203" s="31">
        <v>172.75</v>
      </c>
      <c r="D203" s="31">
        <f t="shared" si="6"/>
        <v>1.8205707742268106E-2</v>
      </c>
      <c r="E203" s="31">
        <f t="shared" si="7"/>
        <v>4.8327137952805632E-2</v>
      </c>
    </row>
    <row r="204" spans="1:5" x14ac:dyDescent="0.3">
      <c r="A204" s="31">
        <v>1627.6999510000001</v>
      </c>
      <c r="B204" s="31">
        <v>170.14999399999999</v>
      </c>
      <c r="D204" s="31">
        <f t="shared" si="6"/>
        <v>5.2233029966658852E-4</v>
      </c>
      <c r="E204" s="31">
        <f t="shared" si="7"/>
        <v>-1.5165096963868495E-2</v>
      </c>
    </row>
    <row r="205" spans="1:5" x14ac:dyDescent="0.3">
      <c r="A205" s="31">
        <v>1622</v>
      </c>
      <c r="B205" s="31">
        <v>166.60000600000001</v>
      </c>
      <c r="D205" s="31">
        <f t="shared" si="6"/>
        <v>-3.5079896182663673E-3</v>
      </c>
      <c r="E205" s="31">
        <f t="shared" si="7"/>
        <v>-2.1084599936763315E-2</v>
      </c>
    </row>
    <row r="206" spans="1:5" x14ac:dyDescent="0.3">
      <c r="A206" s="31">
        <v>1645</v>
      </c>
      <c r="B206" s="31">
        <v>166.199997</v>
      </c>
      <c r="D206" s="31">
        <f t="shared" si="6"/>
        <v>1.4080428524114086E-2</v>
      </c>
      <c r="E206" s="31">
        <f t="shared" si="7"/>
        <v>-2.403901376341386E-3</v>
      </c>
    </row>
    <row r="207" spans="1:5" x14ac:dyDescent="0.3">
      <c r="A207" s="31">
        <v>1641.5500489999999</v>
      </c>
      <c r="B207" s="31">
        <v>165.85000600000001</v>
      </c>
      <c r="D207" s="31">
        <f t="shared" si="6"/>
        <v>-2.0994369267109615E-3</v>
      </c>
      <c r="E207" s="31">
        <f t="shared" si="7"/>
        <v>-2.1080628004766606E-3</v>
      </c>
    </row>
    <row r="208" spans="1:5" x14ac:dyDescent="0.3">
      <c r="A208" s="31">
        <v>1648</v>
      </c>
      <c r="B208" s="31">
        <v>163.800003</v>
      </c>
      <c r="D208" s="31">
        <f t="shared" si="6"/>
        <v>3.9214841966557267E-3</v>
      </c>
      <c r="E208" s="31">
        <f t="shared" si="7"/>
        <v>-1.243761183634224E-2</v>
      </c>
    </row>
    <row r="209" spans="1:5" x14ac:dyDescent="0.3">
      <c r="A209" s="31">
        <v>1690</v>
      </c>
      <c r="B209" s="31">
        <v>161.75</v>
      </c>
      <c r="D209" s="31">
        <f t="shared" si="6"/>
        <v>2.5166097447702082E-2</v>
      </c>
      <c r="E209" s="31">
        <f t="shared" si="7"/>
        <v>-1.2594256352977231E-2</v>
      </c>
    </row>
    <row r="210" spans="1:5" x14ac:dyDescent="0.3">
      <c r="A210" s="31">
        <v>1725</v>
      </c>
      <c r="B210" s="31">
        <v>165.5</v>
      </c>
      <c r="D210" s="31">
        <f t="shared" si="6"/>
        <v>2.0498521548340969E-2</v>
      </c>
      <c r="E210" s="31">
        <f t="shared" si="7"/>
        <v>2.2919261436107709E-2</v>
      </c>
    </row>
    <row r="211" spans="1:5" x14ac:dyDescent="0.3">
      <c r="A211" s="31">
        <v>1692.4499510000001</v>
      </c>
      <c r="B211" s="31">
        <v>163.5</v>
      </c>
      <c r="D211" s="31">
        <f t="shared" si="6"/>
        <v>-1.9049896165006616E-2</v>
      </c>
      <c r="E211" s="31">
        <f t="shared" si="7"/>
        <v>-1.2158204479809519E-2</v>
      </c>
    </row>
    <row r="212" spans="1:5" x14ac:dyDescent="0.3">
      <c r="A212" s="31">
        <v>1698.75</v>
      </c>
      <c r="B212" s="31">
        <v>159.35000600000001</v>
      </c>
      <c r="D212" s="31">
        <f t="shared" si="6"/>
        <v>3.715532164899915E-3</v>
      </c>
      <c r="E212" s="31">
        <f t="shared" si="7"/>
        <v>-2.5709911820998122E-2</v>
      </c>
    </row>
    <row r="213" spans="1:5" x14ac:dyDescent="0.3">
      <c r="A213" s="31">
        <v>1681.9499510000001</v>
      </c>
      <c r="B213" s="31">
        <v>160.300003</v>
      </c>
      <c r="D213" s="31">
        <f t="shared" si="6"/>
        <v>-9.9388810232062027E-3</v>
      </c>
      <c r="E213" s="31">
        <f t="shared" si="7"/>
        <v>5.9439998141067787E-3</v>
      </c>
    </row>
    <row r="214" spans="1:5" x14ac:dyDescent="0.3">
      <c r="A214" s="31">
        <v>1708</v>
      </c>
      <c r="B214" s="31">
        <v>158.35000600000001</v>
      </c>
      <c r="D214" s="31">
        <f t="shared" si="6"/>
        <v>1.5369289906367795E-2</v>
      </c>
      <c r="E214" s="31">
        <f t="shared" si="7"/>
        <v>-1.2239267455020133E-2</v>
      </c>
    </row>
    <row r="215" spans="1:5" x14ac:dyDescent="0.3">
      <c r="A215" s="31">
        <v>1690</v>
      </c>
      <c r="B215" s="31">
        <v>162.949997</v>
      </c>
      <c r="D215" s="31">
        <f t="shared" si="6"/>
        <v>-1.0594566431396028E-2</v>
      </c>
      <c r="E215" s="31">
        <f t="shared" si="7"/>
        <v>2.8635575997618398E-2</v>
      </c>
    </row>
    <row r="216" spans="1:5" x14ac:dyDescent="0.3">
      <c r="A216" s="31">
        <v>1673.849976</v>
      </c>
      <c r="B216" s="31">
        <v>163.949997</v>
      </c>
      <c r="D216" s="31">
        <f t="shared" si="6"/>
        <v>-9.6021809555016779E-3</v>
      </c>
      <c r="E216" s="31">
        <f t="shared" si="7"/>
        <v>6.1180981193804827E-3</v>
      </c>
    </row>
    <row r="217" spans="1:5" x14ac:dyDescent="0.3">
      <c r="A217" s="31">
        <v>1665.0500489999999</v>
      </c>
      <c r="B217" s="31">
        <v>163.60000600000001</v>
      </c>
      <c r="D217" s="31">
        <f t="shared" si="6"/>
        <v>-5.2711655393903158E-3</v>
      </c>
      <c r="E217" s="31">
        <f t="shared" si="7"/>
        <v>-2.1370241489327736E-3</v>
      </c>
    </row>
    <row r="218" spans="1:5" x14ac:dyDescent="0.3">
      <c r="A218" s="31">
        <v>1650</v>
      </c>
      <c r="B218" s="31">
        <v>156.85000600000001</v>
      </c>
      <c r="D218" s="31">
        <f t="shared" si="6"/>
        <v>-9.079894527600876E-3</v>
      </c>
      <c r="E218" s="31">
        <f t="shared" si="7"/>
        <v>-4.2134487953668164E-2</v>
      </c>
    </row>
    <row r="219" spans="1:5" x14ac:dyDescent="0.3">
      <c r="A219" s="31">
        <v>1602</v>
      </c>
      <c r="B219" s="31">
        <v>151.85000600000001</v>
      </c>
      <c r="D219" s="31">
        <f t="shared" si="6"/>
        <v>-2.9522439266321726E-2</v>
      </c>
      <c r="E219" s="31">
        <f t="shared" si="7"/>
        <v>-3.2396741885360555E-2</v>
      </c>
    </row>
    <row r="220" spans="1:5" x14ac:dyDescent="0.3">
      <c r="A220" s="31">
        <v>1611</v>
      </c>
      <c r="B220" s="31">
        <v>153.60000600000001</v>
      </c>
      <c r="D220" s="31">
        <f t="shared" si="6"/>
        <v>5.6022555486697516E-3</v>
      </c>
      <c r="E220" s="31">
        <f t="shared" si="7"/>
        <v>1.1458628771637119E-2</v>
      </c>
    </row>
    <row r="221" spans="1:5" x14ac:dyDescent="0.3">
      <c r="A221" s="31">
        <v>1622</v>
      </c>
      <c r="B221" s="31">
        <v>154.800003</v>
      </c>
      <c r="D221" s="31">
        <f t="shared" si="6"/>
        <v>6.8048514983837897E-3</v>
      </c>
      <c r="E221" s="31">
        <f t="shared" si="7"/>
        <v>7.7821207594005442E-3</v>
      </c>
    </row>
    <row r="222" spans="1:5" x14ac:dyDescent="0.3">
      <c r="A222" s="31">
        <v>1609.900024</v>
      </c>
      <c r="B222" s="31">
        <v>154.199997</v>
      </c>
      <c r="D222" s="31">
        <f t="shared" si="6"/>
        <v>-7.4878755193513872E-3</v>
      </c>
      <c r="E222" s="31">
        <f t="shared" si="7"/>
        <v>-3.8835388614955639E-3</v>
      </c>
    </row>
    <row r="223" spans="1:5" x14ac:dyDescent="0.3">
      <c r="A223" s="31">
        <v>1597.849976</v>
      </c>
      <c r="B223" s="31">
        <v>152.85000600000001</v>
      </c>
      <c r="D223" s="31">
        <f t="shared" si="6"/>
        <v>-7.5131195899519384E-3</v>
      </c>
      <c r="E223" s="31">
        <f t="shared" si="7"/>
        <v>-8.79335408296247E-3</v>
      </c>
    </row>
    <row r="224" spans="1:5" x14ac:dyDescent="0.3">
      <c r="A224" s="31">
        <v>1604.6999510000001</v>
      </c>
      <c r="B224" s="31">
        <v>155.550003</v>
      </c>
      <c r="D224" s="31">
        <f t="shared" si="6"/>
        <v>4.2778321039562131E-3</v>
      </c>
      <c r="E224" s="31">
        <f t="shared" si="7"/>
        <v>1.7510155039035444E-2</v>
      </c>
    </row>
    <row r="225" spans="1:5" x14ac:dyDescent="0.3">
      <c r="A225" s="31">
        <v>1594.599976</v>
      </c>
      <c r="B225" s="31">
        <v>158.14999399999999</v>
      </c>
      <c r="D225" s="31">
        <f t="shared" si="6"/>
        <v>-6.3138866524126702E-3</v>
      </c>
      <c r="E225" s="31">
        <f t="shared" si="7"/>
        <v>1.6576669182942289E-2</v>
      </c>
    </row>
    <row r="226" spans="1:5" x14ac:dyDescent="0.3">
      <c r="A226" s="31">
        <v>1569</v>
      </c>
      <c r="B226" s="31">
        <v>158.699997</v>
      </c>
      <c r="D226" s="31">
        <f t="shared" si="6"/>
        <v>-1.6184432284565928E-2</v>
      </c>
      <c r="E226" s="31">
        <f t="shared" si="7"/>
        <v>3.471696815780335E-3</v>
      </c>
    </row>
    <row r="227" spans="1:5" x14ac:dyDescent="0.3">
      <c r="A227" s="31">
        <v>1554.900024</v>
      </c>
      <c r="B227" s="31">
        <v>156.85000600000001</v>
      </c>
      <c r="D227" s="31">
        <f t="shared" si="6"/>
        <v>-9.0272234341859364E-3</v>
      </c>
      <c r="E227" s="31">
        <f t="shared" si="7"/>
        <v>-1.1725635738976945E-2</v>
      </c>
    </row>
    <row r="228" spans="1:5" x14ac:dyDescent="0.3">
      <c r="A228" s="31">
        <v>1559.0500489999999</v>
      </c>
      <c r="B228" s="31">
        <v>155.60000600000001</v>
      </c>
      <c r="D228" s="31">
        <f t="shared" si="6"/>
        <v>2.6654425149586344E-3</v>
      </c>
      <c r="E228" s="31">
        <f t="shared" si="7"/>
        <v>-8.0013225850926479E-3</v>
      </c>
    </row>
    <row r="229" spans="1:5" x14ac:dyDescent="0.3">
      <c r="A229" s="31">
        <v>1571.849976</v>
      </c>
      <c r="B229" s="31">
        <v>162.25</v>
      </c>
      <c r="D229" s="31">
        <f t="shared" si="6"/>
        <v>8.176561506622472E-3</v>
      </c>
      <c r="E229" s="31">
        <f t="shared" si="7"/>
        <v>4.1849705279497537E-2</v>
      </c>
    </row>
    <row r="230" spans="1:5" x14ac:dyDescent="0.3">
      <c r="A230" s="31">
        <v>1557.1999510000001</v>
      </c>
      <c r="B230" s="31">
        <v>159.699997</v>
      </c>
      <c r="D230" s="31">
        <f t="shared" si="6"/>
        <v>-9.363949050862682E-3</v>
      </c>
      <c r="E230" s="31">
        <f t="shared" si="7"/>
        <v>-1.5841319148455171E-2</v>
      </c>
    </row>
    <row r="231" spans="1:5" x14ac:dyDescent="0.3">
      <c r="A231" s="31">
        <v>1544</v>
      </c>
      <c r="B231" s="31">
        <v>159.25</v>
      </c>
      <c r="D231" s="31">
        <f t="shared" si="6"/>
        <v>-8.5128536848435559E-3</v>
      </c>
      <c r="E231" s="31">
        <f t="shared" si="7"/>
        <v>-2.8217419834714774E-3</v>
      </c>
    </row>
    <row r="232" spans="1:5" x14ac:dyDescent="0.3">
      <c r="A232" s="31">
        <v>1543.5</v>
      </c>
      <c r="B232" s="31">
        <v>157</v>
      </c>
      <c r="D232" s="31">
        <f t="shared" si="6"/>
        <v>-3.2388664250749259E-4</v>
      </c>
      <c r="E232" s="31">
        <f t="shared" si="7"/>
        <v>-1.4229489103964651E-2</v>
      </c>
    </row>
    <row r="233" spans="1:5" x14ac:dyDescent="0.3">
      <c r="A233" s="31">
        <v>1552.6999510000001</v>
      </c>
      <c r="B233" s="31">
        <v>153.699997</v>
      </c>
      <c r="D233" s="31">
        <f t="shared" si="6"/>
        <v>5.9427544869783307E-3</v>
      </c>
      <c r="E233" s="31">
        <f t="shared" si="7"/>
        <v>-2.1243174322300717E-2</v>
      </c>
    </row>
    <row r="234" spans="1:5" x14ac:dyDescent="0.3">
      <c r="A234" s="31">
        <v>1527.8000489999999</v>
      </c>
      <c r="B234" s="31">
        <v>147.699997</v>
      </c>
      <c r="D234" s="31">
        <f t="shared" si="6"/>
        <v>-1.6166495249672747E-2</v>
      </c>
      <c r="E234" s="31">
        <f t="shared" si="7"/>
        <v>-3.9819461800115571E-2</v>
      </c>
    </row>
    <row r="235" spans="1:5" x14ac:dyDescent="0.3">
      <c r="A235" s="31">
        <v>1536.349976</v>
      </c>
      <c r="B235" s="31">
        <v>155.85000600000001</v>
      </c>
      <c r="D235" s="31">
        <f t="shared" si="6"/>
        <v>5.5806335327996757E-3</v>
      </c>
      <c r="E235" s="31">
        <f t="shared" si="7"/>
        <v>5.3710875486009856E-2</v>
      </c>
    </row>
    <row r="236" spans="1:5" x14ac:dyDescent="0.3">
      <c r="A236" s="31">
        <v>1533.3000489999999</v>
      </c>
      <c r="B236" s="31">
        <v>156</v>
      </c>
      <c r="D236" s="31">
        <f t="shared" si="6"/>
        <v>-1.9871503127596698E-3</v>
      </c>
      <c r="E236" s="31">
        <f t="shared" si="7"/>
        <v>9.6196253763530955E-4</v>
      </c>
    </row>
    <row r="237" spans="1:5" x14ac:dyDescent="0.3">
      <c r="A237" s="31">
        <v>1506.6999510000001</v>
      </c>
      <c r="B237" s="31">
        <v>152.25</v>
      </c>
      <c r="D237" s="31">
        <f t="shared" si="6"/>
        <v>-1.7500511113721647E-2</v>
      </c>
      <c r="E237" s="31">
        <f t="shared" si="7"/>
        <v>-2.4332100659530669E-2</v>
      </c>
    </row>
    <row r="238" spans="1:5" x14ac:dyDescent="0.3">
      <c r="A238" s="31">
        <v>1507.650024</v>
      </c>
      <c r="B238" s="31">
        <v>146.050003</v>
      </c>
      <c r="D238" s="31">
        <f t="shared" si="6"/>
        <v>6.3036677183464377E-4</v>
      </c>
      <c r="E238" s="31">
        <f t="shared" si="7"/>
        <v>-4.1574857215346005E-2</v>
      </c>
    </row>
    <row r="239" spans="1:5" x14ac:dyDescent="0.3">
      <c r="A239" s="31">
        <v>1529</v>
      </c>
      <c r="B239" s="31">
        <v>147.75</v>
      </c>
      <c r="D239" s="31">
        <f t="shared" si="6"/>
        <v>1.4061763871389894E-2</v>
      </c>
      <c r="E239" s="31">
        <f t="shared" si="7"/>
        <v>1.1572606911547156E-2</v>
      </c>
    </row>
    <row r="240" spans="1:5" x14ac:dyDescent="0.3">
      <c r="A240" s="31">
        <v>1507.0500489999999</v>
      </c>
      <c r="B240" s="31">
        <v>143.64999399999999</v>
      </c>
      <c r="D240" s="31">
        <f t="shared" si="6"/>
        <v>-1.4459796838778337E-2</v>
      </c>
      <c r="E240" s="31">
        <f t="shared" si="7"/>
        <v>-2.8141912629096509E-2</v>
      </c>
    </row>
    <row r="241" spans="1:5" x14ac:dyDescent="0.3">
      <c r="A241" s="31">
        <v>1528.8000489999999</v>
      </c>
      <c r="B241" s="31">
        <v>144.64999399999999</v>
      </c>
      <c r="D241" s="31">
        <f t="shared" si="6"/>
        <v>1.4329015887060852E-2</v>
      </c>
      <c r="E241" s="31">
        <f t="shared" si="7"/>
        <v>6.9372462855990689E-3</v>
      </c>
    </row>
    <row r="242" spans="1:5" x14ac:dyDescent="0.3">
      <c r="A242" s="31">
        <v>1535.9499510000001</v>
      </c>
      <c r="B242" s="31">
        <v>146.85000600000001</v>
      </c>
      <c r="D242" s="31">
        <f t="shared" si="6"/>
        <v>4.6659042150281041E-3</v>
      </c>
      <c r="E242" s="31">
        <f t="shared" si="7"/>
        <v>1.5094708559936613E-2</v>
      </c>
    </row>
    <row r="243" spans="1:5" x14ac:dyDescent="0.3">
      <c r="A243" s="31">
        <v>1518.8000489999999</v>
      </c>
      <c r="B243" s="31">
        <v>145.85000600000001</v>
      </c>
      <c r="D243" s="31">
        <f t="shared" si="6"/>
        <v>-1.1228468572413856E-2</v>
      </c>
      <c r="E243" s="31">
        <f t="shared" si="7"/>
        <v>-6.8329610507614595E-3</v>
      </c>
    </row>
    <row r="244" spans="1:5" x14ac:dyDescent="0.3">
      <c r="A244" s="31">
        <v>1532</v>
      </c>
      <c r="B244" s="31">
        <v>146.25</v>
      </c>
      <c r="D244" s="31">
        <f t="shared" si="6"/>
        <v>8.6534896805774801E-3</v>
      </c>
      <c r="E244" s="31">
        <f t="shared" si="7"/>
        <v>2.7387486600806226E-3</v>
      </c>
    </row>
    <row r="245" spans="1:5" x14ac:dyDescent="0.3">
      <c r="A245" s="31">
        <v>1555.0500489999999</v>
      </c>
      <c r="B245" s="31">
        <v>150.35000600000001</v>
      </c>
      <c r="D245" s="31">
        <f t="shared" si="6"/>
        <v>1.4933659646934508E-2</v>
      </c>
      <c r="E245" s="31">
        <f t="shared" si="7"/>
        <v>2.7648463229455494E-2</v>
      </c>
    </row>
    <row r="246" spans="1:5" x14ac:dyDescent="0.3">
      <c r="A246" s="31">
        <v>1554.6999510000001</v>
      </c>
      <c r="B246" s="31">
        <v>149.89999399999999</v>
      </c>
      <c r="D246" s="31">
        <f t="shared" si="6"/>
        <v>-2.2516150911097048E-4</v>
      </c>
      <c r="E246" s="31">
        <f t="shared" si="7"/>
        <v>-2.9975842595545924E-3</v>
      </c>
    </row>
    <row r="247" spans="1:5" x14ac:dyDescent="0.3">
      <c r="A247" s="31">
        <v>1528</v>
      </c>
      <c r="B247" s="31">
        <v>148</v>
      </c>
      <c r="D247" s="31">
        <f t="shared" si="6"/>
        <v>-1.7322878711894325E-2</v>
      </c>
      <c r="E247" s="31">
        <f t="shared" si="7"/>
        <v>-1.2756091317751661E-2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AA2A0-7EE9-41F4-B9DC-45DB4F669744}">
  <dimension ref="A1:I247"/>
  <sheetViews>
    <sheetView zoomScale="77" zoomScaleNormal="77" workbookViewId="0">
      <selection activeCell="I19" sqref="I19"/>
    </sheetView>
  </sheetViews>
  <sheetFormatPr defaultRowHeight="14.4" x14ac:dyDescent="0.3"/>
  <cols>
    <col min="3" max="3" width="15.6640625" customWidth="1"/>
    <col min="4" max="4" width="20.88671875" customWidth="1"/>
    <col min="5" max="5" width="24.33203125" customWidth="1"/>
    <col min="8" max="8" width="41.33203125" customWidth="1"/>
    <col min="9" max="9" width="23" customWidth="1"/>
  </cols>
  <sheetData>
    <row r="1" spans="1:9" x14ac:dyDescent="0.3">
      <c r="A1" s="39" t="s">
        <v>7</v>
      </c>
      <c r="B1" s="39" t="s">
        <v>8</v>
      </c>
      <c r="D1" s="38" t="s">
        <v>58</v>
      </c>
      <c r="E1" s="38" t="s">
        <v>57</v>
      </c>
    </row>
    <row r="2" spans="1:9" x14ac:dyDescent="0.3">
      <c r="A2" s="31">
        <v>102.550003</v>
      </c>
      <c r="B2" s="31">
        <v>107.900002</v>
      </c>
      <c r="D2" s="31"/>
      <c r="E2" s="31"/>
    </row>
    <row r="3" spans="1:9" x14ac:dyDescent="0.3">
      <c r="A3" s="31">
        <v>102.5</v>
      </c>
      <c r="B3" s="31">
        <v>105.25</v>
      </c>
      <c r="D3" s="31">
        <f t="shared" ref="D3:D66" si="0">LN(A3/A2)</f>
        <v>-4.8771519394884104E-4</v>
      </c>
      <c r="E3" s="31">
        <f t="shared" ref="E3:E66" si="1">LN(B3/B2)</f>
        <v>-2.486641823727918E-2</v>
      </c>
    </row>
    <row r="4" spans="1:9" ht="15" thickBot="1" x14ac:dyDescent="0.35">
      <c r="A4" s="31">
        <v>103.599998</v>
      </c>
      <c r="B4" s="31">
        <v>107.300003</v>
      </c>
      <c r="D4" s="31">
        <f t="shared" si="0"/>
        <v>1.0674511941900264E-2</v>
      </c>
      <c r="E4" s="31">
        <f t="shared" si="1"/>
        <v>1.9290205033155212E-2</v>
      </c>
    </row>
    <row r="5" spans="1:9" ht="15" thickBot="1" x14ac:dyDescent="0.35">
      <c r="A5" s="31">
        <v>105.599998</v>
      </c>
      <c r="B5" s="31">
        <v>106.25</v>
      </c>
      <c r="D5" s="31">
        <f t="shared" si="0"/>
        <v>1.9121041812403854E-2</v>
      </c>
      <c r="E5" s="31">
        <f t="shared" si="1"/>
        <v>-9.8338697911197082E-3</v>
      </c>
      <c r="H5" s="37" t="s">
        <v>48</v>
      </c>
      <c r="I5" s="34">
        <f>AVERAGE(RETURN_ONGC_1)</f>
        <v>1.4973949387416497E-3</v>
      </c>
    </row>
    <row r="6" spans="1:9" ht="15" thickBot="1" x14ac:dyDescent="0.35">
      <c r="A6" s="31">
        <v>102.300003</v>
      </c>
      <c r="B6" s="31">
        <v>105</v>
      </c>
      <c r="D6" s="31">
        <f t="shared" si="0"/>
        <v>-3.1748650049673408E-2</v>
      </c>
      <c r="E6" s="31">
        <f t="shared" si="1"/>
        <v>-1.1834457647002796E-2</v>
      </c>
      <c r="H6" s="37" t="s">
        <v>47</v>
      </c>
      <c r="I6" s="34">
        <f>_xlfn.VAR.S(RETURN_ONGC_1)</f>
        <v>5.2560524080579886E-4</v>
      </c>
    </row>
    <row r="7" spans="1:9" ht="15" thickBot="1" x14ac:dyDescent="0.35">
      <c r="A7" s="31">
        <v>98.949996999999996</v>
      </c>
      <c r="B7" s="31">
        <v>100.75</v>
      </c>
      <c r="D7" s="31">
        <f t="shared" si="0"/>
        <v>-3.3295060552861987E-2</v>
      </c>
      <c r="E7" s="31">
        <f t="shared" si="1"/>
        <v>-4.1318149330730976E-2</v>
      </c>
      <c r="H7" s="37" t="s">
        <v>46</v>
      </c>
      <c r="I7" s="34">
        <v>0.5</v>
      </c>
    </row>
    <row r="8" spans="1:9" x14ac:dyDescent="0.3">
      <c r="A8" s="31">
        <v>92.300003000000004</v>
      </c>
      <c r="B8" s="31">
        <v>90.199996999999996</v>
      </c>
      <c r="D8" s="31">
        <f t="shared" si="0"/>
        <v>-6.9570467718717069E-2</v>
      </c>
      <c r="E8" s="31">
        <f t="shared" si="1"/>
        <v>-0.11061280701763855</v>
      </c>
    </row>
    <row r="9" spans="1:9" ht="15" thickBot="1" x14ac:dyDescent="0.35">
      <c r="A9" s="31">
        <v>91.300003000000004</v>
      </c>
      <c r="B9" s="31">
        <v>97.75</v>
      </c>
      <c r="D9" s="31">
        <f t="shared" si="0"/>
        <v>-1.089335355188469E-2</v>
      </c>
      <c r="E9" s="31">
        <f t="shared" si="1"/>
        <v>8.038380505632127E-2</v>
      </c>
    </row>
    <row r="10" spans="1:9" ht="15" thickBot="1" x14ac:dyDescent="0.35">
      <c r="A10" s="31">
        <v>95.5</v>
      </c>
      <c r="B10" s="31">
        <v>99.449996999999996</v>
      </c>
      <c r="D10" s="31">
        <f t="shared" si="0"/>
        <v>4.4975427027054739E-2</v>
      </c>
      <c r="E10" s="31">
        <f t="shared" si="1"/>
        <v>1.7241776268593065E-2</v>
      </c>
      <c r="H10" s="36" t="s">
        <v>56</v>
      </c>
      <c r="I10" s="34">
        <f>AVERAGE(RETURN_SPICEJET1)</f>
        <v>-1.7226626705160114E-3</v>
      </c>
    </row>
    <row r="11" spans="1:9" ht="15" thickBot="1" x14ac:dyDescent="0.35">
      <c r="A11" s="31">
        <v>95.150002000000001</v>
      </c>
      <c r="B11" s="31">
        <v>97.5</v>
      </c>
      <c r="D11" s="31">
        <f t="shared" si="0"/>
        <v>-3.6716327250832584E-3</v>
      </c>
      <c r="E11" s="31">
        <f t="shared" si="1"/>
        <v>-1.9802597130266691E-2</v>
      </c>
      <c r="H11" s="36" t="s">
        <v>55</v>
      </c>
      <c r="I11" s="34">
        <f>_xlfn.VAR.S(RETURN_SPICEJET1)</f>
        <v>6.7114399732667222E-4</v>
      </c>
    </row>
    <row r="12" spans="1:9" ht="15" thickBot="1" x14ac:dyDescent="0.35">
      <c r="A12" s="31">
        <v>94.650002000000001</v>
      </c>
      <c r="B12" s="31">
        <v>97.400002000000001</v>
      </c>
      <c r="D12" s="31">
        <f t="shared" si="0"/>
        <v>-5.2687159757889204E-3</v>
      </c>
      <c r="E12" s="31">
        <f t="shared" si="1"/>
        <v>-1.0261468214313842E-3</v>
      </c>
      <c r="H12" s="36" t="s">
        <v>54</v>
      </c>
      <c r="I12" s="34">
        <v>0.5</v>
      </c>
    </row>
    <row r="13" spans="1:9" x14ac:dyDescent="0.3">
      <c r="A13" s="31">
        <v>94.5</v>
      </c>
      <c r="B13" s="31">
        <v>97.449996999999996</v>
      </c>
      <c r="D13" s="31">
        <f t="shared" si="0"/>
        <v>-1.5860642861152954E-3</v>
      </c>
      <c r="E13" s="31">
        <f t="shared" si="1"/>
        <v>5.1316398618125717E-4</v>
      </c>
    </row>
    <row r="14" spans="1:9" ht="15" thickBot="1" x14ac:dyDescent="0.35">
      <c r="A14" s="31">
        <v>95.550003000000004</v>
      </c>
      <c r="B14" s="31">
        <v>96.199996999999996</v>
      </c>
      <c r="D14" s="31">
        <f t="shared" si="0"/>
        <v>1.1049867583758753E-2</v>
      </c>
      <c r="E14" s="31">
        <f t="shared" si="1"/>
        <v>-1.2910068681922302E-2</v>
      </c>
    </row>
    <row r="15" spans="1:9" ht="15" thickBot="1" x14ac:dyDescent="0.35">
      <c r="A15" s="31">
        <v>94.449996999999996</v>
      </c>
      <c r="B15" s="31">
        <v>95.699996999999996</v>
      </c>
      <c r="D15" s="31">
        <f t="shared" si="0"/>
        <v>-1.1579139898775291E-2</v>
      </c>
      <c r="E15" s="31">
        <f t="shared" si="1"/>
        <v>-5.2110593756833816E-3</v>
      </c>
      <c r="H15" s="35" t="s">
        <v>45</v>
      </c>
      <c r="I15" s="34">
        <f>I12*I10+I7*I5</f>
        <v>-1.1263386588718086E-4</v>
      </c>
    </row>
    <row r="16" spans="1:9" ht="15" thickBot="1" x14ac:dyDescent="0.35">
      <c r="A16" s="31">
        <v>97.300003000000004</v>
      </c>
      <c r="B16" s="31">
        <v>97.199996999999996</v>
      </c>
      <c r="D16" s="31">
        <f t="shared" si="0"/>
        <v>2.9728457839755203E-2</v>
      </c>
      <c r="E16" s="31">
        <f t="shared" si="1"/>
        <v>1.555241349124967E-2</v>
      </c>
      <c r="H16" s="35" t="s">
        <v>44</v>
      </c>
      <c r="I16" s="34">
        <f>I12*I11+I7*I6</f>
        <v>5.983746190662356E-4</v>
      </c>
    </row>
    <row r="17" spans="1:9" x14ac:dyDescent="0.3">
      <c r="A17" s="31">
        <v>96.5</v>
      </c>
      <c r="B17" s="31">
        <v>95.349997999999999</v>
      </c>
      <c r="D17" s="31">
        <f t="shared" si="0"/>
        <v>-8.2560116794956288E-3</v>
      </c>
      <c r="E17" s="31">
        <f t="shared" si="1"/>
        <v>-1.9216369531121488E-2</v>
      </c>
    </row>
    <row r="18" spans="1:9" ht="15" thickBot="1" x14ac:dyDescent="0.35">
      <c r="A18" s="31">
        <v>99.300003000000004</v>
      </c>
      <c r="B18" s="31">
        <v>95.5</v>
      </c>
      <c r="D18" s="31">
        <f t="shared" si="0"/>
        <v>2.8602592917666678E-2</v>
      </c>
      <c r="E18" s="31">
        <f t="shared" si="1"/>
        <v>1.5719364156106131E-3</v>
      </c>
    </row>
    <row r="19" spans="1:9" x14ac:dyDescent="0.3">
      <c r="A19" s="31">
        <v>99.050003000000004</v>
      </c>
      <c r="B19" s="31">
        <v>95.099997999999999</v>
      </c>
      <c r="D19" s="31">
        <f t="shared" si="0"/>
        <v>-2.5207978303139096E-3</v>
      </c>
      <c r="E19" s="31">
        <f t="shared" si="1"/>
        <v>-4.1972989658343477E-3</v>
      </c>
      <c r="H19" s="33" t="s">
        <v>43</v>
      </c>
      <c r="I19" s="32">
        <f>CORREL(A2:A247,B2:B247)</f>
        <v>-0.34797826827373801</v>
      </c>
    </row>
    <row r="20" spans="1:9" x14ac:dyDescent="0.3">
      <c r="A20" s="31">
        <v>101.300003</v>
      </c>
      <c r="B20" s="31">
        <v>94.949996999999996</v>
      </c>
      <c r="D20" s="31">
        <f t="shared" si="0"/>
        <v>2.2461637437349205E-2</v>
      </c>
      <c r="E20" s="31">
        <f t="shared" si="1"/>
        <v>-1.5785428581324228E-3</v>
      </c>
    </row>
    <row r="21" spans="1:9" x14ac:dyDescent="0.3">
      <c r="A21" s="31">
        <v>102.900002</v>
      </c>
      <c r="B21" s="31">
        <v>94.349997999999999</v>
      </c>
      <c r="D21" s="31">
        <f t="shared" si="0"/>
        <v>1.567122140670741E-2</v>
      </c>
      <c r="E21" s="31">
        <f t="shared" si="1"/>
        <v>-6.3391550458270305E-3</v>
      </c>
    </row>
    <row r="22" spans="1:9" x14ac:dyDescent="0.3">
      <c r="A22" s="31">
        <v>104.5</v>
      </c>
      <c r="B22" s="31">
        <v>95.650002000000001</v>
      </c>
      <c r="D22" s="31">
        <f t="shared" si="0"/>
        <v>1.5429409128515889E-2</v>
      </c>
      <c r="E22" s="31">
        <f t="shared" si="1"/>
        <v>1.3684466178937081E-2</v>
      </c>
    </row>
    <row r="23" spans="1:9" x14ac:dyDescent="0.3">
      <c r="A23" s="31">
        <v>107.900002</v>
      </c>
      <c r="B23" s="31">
        <v>94.75</v>
      </c>
      <c r="D23" s="31">
        <f t="shared" si="0"/>
        <v>3.2017819394904307E-2</v>
      </c>
      <c r="E23" s="31">
        <f t="shared" si="1"/>
        <v>-9.4538728332920399E-3</v>
      </c>
    </row>
    <row r="24" spans="1:9" x14ac:dyDescent="0.3">
      <c r="A24" s="31">
        <v>107.449997</v>
      </c>
      <c r="B24" s="31">
        <v>92.949996999999996</v>
      </c>
      <c r="D24" s="31">
        <f t="shared" si="0"/>
        <v>-4.1792956312137744E-3</v>
      </c>
      <c r="E24" s="31">
        <f t="shared" si="1"/>
        <v>-1.9180162070500151E-2</v>
      </c>
    </row>
    <row r="25" spans="1:9" x14ac:dyDescent="0.3">
      <c r="A25" s="31">
        <v>106.099998</v>
      </c>
      <c r="B25" s="31">
        <v>91.900002000000001</v>
      </c>
      <c r="D25" s="31">
        <f t="shared" si="0"/>
        <v>-1.2643568398760355E-2</v>
      </c>
      <c r="E25" s="31">
        <f t="shared" si="1"/>
        <v>-1.1360630767608761E-2</v>
      </c>
    </row>
    <row r="26" spans="1:9" x14ac:dyDescent="0.3">
      <c r="A26" s="31">
        <v>101.849998</v>
      </c>
      <c r="B26" s="31">
        <v>90.5</v>
      </c>
      <c r="D26" s="31">
        <f t="shared" si="0"/>
        <v>-4.0880903733701915E-2</v>
      </c>
      <c r="E26" s="31">
        <f t="shared" si="1"/>
        <v>-1.5351200418546321E-2</v>
      </c>
    </row>
    <row r="27" spans="1:9" x14ac:dyDescent="0.3">
      <c r="A27" s="31">
        <v>99</v>
      </c>
      <c r="B27" s="31">
        <v>91.199996999999996</v>
      </c>
      <c r="D27" s="31">
        <f t="shared" si="0"/>
        <v>-2.8381272901504054E-2</v>
      </c>
      <c r="E27" s="31">
        <f t="shared" si="1"/>
        <v>7.7050134796678828E-3</v>
      </c>
    </row>
    <row r="28" spans="1:9" x14ac:dyDescent="0.3">
      <c r="A28" s="31">
        <v>99.800003000000004</v>
      </c>
      <c r="B28" s="31">
        <v>93.699996999999996</v>
      </c>
      <c r="D28" s="31">
        <f t="shared" si="0"/>
        <v>8.0483632429482078E-3</v>
      </c>
      <c r="E28" s="31">
        <f t="shared" si="1"/>
        <v>2.704329304175181E-2</v>
      </c>
    </row>
    <row r="29" spans="1:9" x14ac:dyDescent="0.3">
      <c r="A29" s="31">
        <v>100.199997</v>
      </c>
      <c r="B29" s="31">
        <v>93.5</v>
      </c>
      <c r="D29" s="31">
        <f t="shared" si="0"/>
        <v>3.999945333106064E-3</v>
      </c>
      <c r="E29" s="31">
        <f t="shared" si="1"/>
        <v>-2.136720932658865E-3</v>
      </c>
    </row>
    <row r="30" spans="1:9" x14ac:dyDescent="0.3">
      <c r="A30" s="31">
        <v>95.449996999999996</v>
      </c>
      <c r="B30" s="31">
        <v>90.150002000000001</v>
      </c>
      <c r="D30" s="31">
        <f t="shared" si="0"/>
        <v>-4.8565639968956173E-2</v>
      </c>
      <c r="E30" s="31">
        <f t="shared" si="1"/>
        <v>-3.64864644600685E-2</v>
      </c>
    </row>
    <row r="31" spans="1:9" x14ac:dyDescent="0.3">
      <c r="A31" s="31">
        <v>93.75</v>
      </c>
      <c r="B31" s="31">
        <v>88.849997999999999</v>
      </c>
      <c r="D31" s="31">
        <f t="shared" si="0"/>
        <v>-1.7970853891167798E-2</v>
      </c>
      <c r="E31" s="31">
        <f t="shared" si="1"/>
        <v>-1.4525439743760823E-2</v>
      </c>
    </row>
    <row r="32" spans="1:9" x14ac:dyDescent="0.3">
      <c r="A32" s="31">
        <v>91.75</v>
      </c>
      <c r="B32" s="31">
        <v>85.699996999999996</v>
      </c>
      <c r="D32" s="31">
        <f t="shared" si="0"/>
        <v>-2.1564177915840525E-2</v>
      </c>
      <c r="E32" s="31">
        <f t="shared" si="1"/>
        <v>-3.6096741492912886E-2</v>
      </c>
    </row>
    <row r="33" spans="1:5" x14ac:dyDescent="0.3">
      <c r="A33" s="31">
        <v>91.400002000000001</v>
      </c>
      <c r="B33" s="31">
        <v>83.800003000000004</v>
      </c>
      <c r="D33" s="31">
        <f t="shared" si="0"/>
        <v>-3.821986592737448E-3</v>
      </c>
      <c r="E33" s="31">
        <f t="shared" si="1"/>
        <v>-2.2419747310339695E-2</v>
      </c>
    </row>
    <row r="34" spans="1:5" x14ac:dyDescent="0.3">
      <c r="A34" s="31">
        <v>92.949996999999996</v>
      </c>
      <c r="B34" s="31">
        <v>84.5</v>
      </c>
      <c r="D34" s="31">
        <f t="shared" si="0"/>
        <v>1.6816181550093325E-2</v>
      </c>
      <c r="E34" s="31">
        <f t="shared" si="1"/>
        <v>8.3184910755687153E-3</v>
      </c>
    </row>
    <row r="35" spans="1:5" x14ac:dyDescent="0.3">
      <c r="A35" s="31">
        <v>91.199996999999996</v>
      </c>
      <c r="B35" s="31">
        <v>85.699996999999996</v>
      </c>
      <c r="D35" s="31">
        <f t="shared" si="0"/>
        <v>-1.9006817706487315E-2</v>
      </c>
      <c r="E35" s="31">
        <f t="shared" si="1"/>
        <v>1.4101256234771015E-2</v>
      </c>
    </row>
    <row r="36" spans="1:5" x14ac:dyDescent="0.3">
      <c r="A36" s="31">
        <v>93.949996999999996</v>
      </c>
      <c r="B36" s="31">
        <v>87.099997999999999</v>
      </c>
      <c r="D36" s="31">
        <f t="shared" si="0"/>
        <v>2.9707829742046929E-2</v>
      </c>
      <c r="E36" s="31">
        <f t="shared" si="1"/>
        <v>1.620407029844528E-2</v>
      </c>
    </row>
    <row r="37" spans="1:5" x14ac:dyDescent="0.3">
      <c r="A37" s="31">
        <v>95.300003000000004</v>
      </c>
      <c r="B37" s="31">
        <v>86.699996999999996</v>
      </c>
      <c r="D37" s="31">
        <f t="shared" si="0"/>
        <v>1.4267148212099198E-2</v>
      </c>
      <c r="E37" s="31">
        <f t="shared" si="1"/>
        <v>-4.6030117119249744E-3</v>
      </c>
    </row>
    <row r="38" spans="1:5" x14ac:dyDescent="0.3">
      <c r="A38" s="31">
        <v>98.599997999999999</v>
      </c>
      <c r="B38" s="31">
        <v>88.199996999999996</v>
      </c>
      <c r="D38" s="31">
        <f t="shared" si="0"/>
        <v>3.4041399184919663E-2</v>
      </c>
      <c r="E38" s="31">
        <f t="shared" si="1"/>
        <v>1.7153079814720133E-2</v>
      </c>
    </row>
    <row r="39" spans="1:5" x14ac:dyDescent="0.3">
      <c r="A39" s="31">
        <v>99.949996999999996</v>
      </c>
      <c r="B39" s="31">
        <v>92</v>
      </c>
      <c r="D39" s="31">
        <f t="shared" si="0"/>
        <v>1.3598789606787124E-2</v>
      </c>
      <c r="E39" s="31">
        <f t="shared" si="1"/>
        <v>4.2181648049900732E-2</v>
      </c>
    </row>
    <row r="40" spans="1:5" x14ac:dyDescent="0.3">
      <c r="A40" s="31">
        <v>100.800003</v>
      </c>
      <c r="B40" s="31">
        <v>90.300003000000004</v>
      </c>
      <c r="D40" s="31">
        <f t="shared" si="0"/>
        <v>8.468354467771496E-3</v>
      </c>
      <c r="E40" s="31">
        <f t="shared" si="1"/>
        <v>-1.8651083403509731E-2</v>
      </c>
    </row>
    <row r="41" spans="1:5" x14ac:dyDescent="0.3">
      <c r="A41" s="31">
        <v>103.349998</v>
      </c>
      <c r="B41" s="31">
        <v>88.800003000000004</v>
      </c>
      <c r="D41" s="31">
        <f t="shared" si="0"/>
        <v>2.4982881376887089E-2</v>
      </c>
      <c r="E41" s="31">
        <f t="shared" si="1"/>
        <v>-1.6750809863623005E-2</v>
      </c>
    </row>
    <row r="42" spans="1:5" x14ac:dyDescent="0.3">
      <c r="A42" s="31">
        <v>102.5</v>
      </c>
      <c r="B42" s="31">
        <v>90.400002000000001</v>
      </c>
      <c r="D42" s="31">
        <f t="shared" si="0"/>
        <v>-8.2584681975967755E-3</v>
      </c>
      <c r="E42" s="31">
        <f t="shared" si="1"/>
        <v>1.7857605740116834E-2</v>
      </c>
    </row>
    <row r="43" spans="1:5" x14ac:dyDescent="0.3">
      <c r="A43" s="31">
        <v>100.349998</v>
      </c>
      <c r="B43" s="31">
        <v>89.699996999999996</v>
      </c>
      <c r="D43" s="31">
        <f t="shared" si="0"/>
        <v>-2.1198743266360044E-2</v>
      </c>
      <c r="E43" s="31">
        <f t="shared" si="1"/>
        <v>-7.7735539020906321E-3</v>
      </c>
    </row>
    <row r="44" spans="1:5" x14ac:dyDescent="0.3">
      <c r="A44" s="31">
        <v>99.400002000000001</v>
      </c>
      <c r="B44" s="31">
        <v>93.800003000000004</v>
      </c>
      <c r="D44" s="31">
        <f t="shared" si="0"/>
        <v>-9.5119215288503242E-3</v>
      </c>
      <c r="E44" s="31">
        <f t="shared" si="1"/>
        <v>4.4694152375187216E-2</v>
      </c>
    </row>
    <row r="45" spans="1:5" x14ac:dyDescent="0.3">
      <c r="A45" s="31">
        <v>99.25</v>
      </c>
      <c r="B45" s="31">
        <v>91.550003000000004</v>
      </c>
      <c r="D45" s="31">
        <f t="shared" si="0"/>
        <v>-1.510214215952716E-3</v>
      </c>
      <c r="E45" s="31">
        <f t="shared" si="1"/>
        <v>-2.4279584105622993E-2</v>
      </c>
    </row>
    <row r="46" spans="1:5" x14ac:dyDescent="0.3">
      <c r="A46" s="31">
        <v>104.849998</v>
      </c>
      <c r="B46" s="31">
        <v>89.050003000000004</v>
      </c>
      <c r="D46" s="31">
        <f t="shared" si="0"/>
        <v>5.4888818705760095E-2</v>
      </c>
      <c r="E46" s="31">
        <f t="shared" si="1"/>
        <v>-2.7687260464888987E-2</v>
      </c>
    </row>
    <row r="47" spans="1:5" x14ac:dyDescent="0.3">
      <c r="A47" s="31">
        <v>103.5</v>
      </c>
      <c r="B47" s="31">
        <v>90.650002000000001</v>
      </c>
      <c r="D47" s="31">
        <f t="shared" si="0"/>
        <v>-1.2959125567636093E-2</v>
      </c>
      <c r="E47" s="31">
        <f t="shared" si="1"/>
        <v>1.7807915839130148E-2</v>
      </c>
    </row>
    <row r="48" spans="1:5" x14ac:dyDescent="0.3">
      <c r="A48" s="31">
        <v>115.5</v>
      </c>
      <c r="B48" s="31">
        <v>89.300003000000004</v>
      </c>
      <c r="D48" s="31">
        <f t="shared" si="0"/>
        <v>0.10969891725642453</v>
      </c>
      <c r="E48" s="31">
        <f t="shared" si="1"/>
        <v>-1.5004437786661348E-2</v>
      </c>
    </row>
    <row r="49" spans="1:5" x14ac:dyDescent="0.3">
      <c r="A49" s="31">
        <v>112.199997</v>
      </c>
      <c r="B49" s="31">
        <v>88.5</v>
      </c>
      <c r="D49" s="31">
        <f t="shared" si="0"/>
        <v>-2.8987563611220641E-2</v>
      </c>
      <c r="E49" s="31">
        <f t="shared" si="1"/>
        <v>-8.9989694631938712E-3</v>
      </c>
    </row>
    <row r="50" spans="1:5" x14ac:dyDescent="0.3">
      <c r="A50" s="31">
        <v>108.550003</v>
      </c>
      <c r="B50" s="31">
        <v>86.25</v>
      </c>
      <c r="D50" s="31">
        <f t="shared" si="0"/>
        <v>-3.3072042389293489E-2</v>
      </c>
      <c r="E50" s="31">
        <f t="shared" si="1"/>
        <v>-2.575249610241474E-2</v>
      </c>
    </row>
    <row r="51" spans="1:5" x14ac:dyDescent="0.3">
      <c r="A51" s="31">
        <v>114.400002</v>
      </c>
      <c r="B51" s="31">
        <v>84.75</v>
      </c>
      <c r="D51" s="31">
        <f t="shared" si="0"/>
        <v>5.249017246688082E-2</v>
      </c>
      <c r="E51" s="31">
        <f t="shared" si="1"/>
        <v>-1.7544309650909508E-2</v>
      </c>
    </row>
    <row r="52" spans="1:5" x14ac:dyDescent="0.3">
      <c r="A52" s="31">
        <v>115.349998</v>
      </c>
      <c r="B52" s="31">
        <v>85.150002000000001</v>
      </c>
      <c r="D52" s="31">
        <f t="shared" si="0"/>
        <v>8.2698708530126678E-3</v>
      </c>
      <c r="E52" s="31">
        <f t="shared" si="1"/>
        <v>4.7086843360998496E-3</v>
      </c>
    </row>
    <row r="53" spans="1:5" x14ac:dyDescent="0.3">
      <c r="A53" s="31">
        <v>120.5</v>
      </c>
      <c r="B53" s="31">
        <v>86.699996999999996</v>
      </c>
      <c r="D53" s="31">
        <f t="shared" si="0"/>
        <v>4.3678785649482008E-2</v>
      </c>
      <c r="E53" s="31">
        <f t="shared" si="1"/>
        <v>1.8039418587760047E-2</v>
      </c>
    </row>
    <row r="54" spans="1:5" x14ac:dyDescent="0.3">
      <c r="A54" s="31">
        <v>118.400002</v>
      </c>
      <c r="B54" s="31">
        <v>84.75</v>
      </c>
      <c r="D54" s="31">
        <f t="shared" si="0"/>
        <v>-1.7581013588912574E-2</v>
      </c>
      <c r="E54" s="31">
        <f t="shared" si="1"/>
        <v>-2.2748102923859762E-2</v>
      </c>
    </row>
    <row r="55" spans="1:5" x14ac:dyDescent="0.3">
      <c r="A55" s="31">
        <v>117.650002</v>
      </c>
      <c r="B55" s="31">
        <v>84.949996999999996</v>
      </c>
      <c r="D55" s="31">
        <f t="shared" si="0"/>
        <v>-6.3546071688507103E-3</v>
      </c>
      <c r="E55" s="31">
        <f t="shared" si="1"/>
        <v>2.3570665424895612E-3</v>
      </c>
    </row>
    <row r="56" spans="1:5" x14ac:dyDescent="0.3">
      <c r="A56" s="31">
        <v>116.650002</v>
      </c>
      <c r="B56" s="31">
        <v>84.900002000000001</v>
      </c>
      <c r="D56" s="31">
        <f t="shared" si="0"/>
        <v>-8.5361165602010382E-3</v>
      </c>
      <c r="E56" s="31">
        <f t="shared" si="1"/>
        <v>-5.8869592862187425E-4</v>
      </c>
    </row>
    <row r="57" spans="1:5" x14ac:dyDescent="0.3">
      <c r="A57" s="31">
        <v>115.800003</v>
      </c>
      <c r="B57" s="31">
        <v>89.800003000000004</v>
      </c>
      <c r="D57" s="31">
        <f t="shared" si="0"/>
        <v>-7.3134245671149511E-3</v>
      </c>
      <c r="E57" s="31">
        <f t="shared" si="1"/>
        <v>5.6110891841298464E-2</v>
      </c>
    </row>
    <row r="58" spans="1:5" x14ac:dyDescent="0.3">
      <c r="A58" s="31">
        <v>117</v>
      </c>
      <c r="B58" s="31">
        <v>90.599997999999999</v>
      </c>
      <c r="D58" s="31">
        <f t="shared" si="0"/>
        <v>1.0309343752125852E-2</v>
      </c>
      <c r="E58" s="31">
        <f t="shared" si="1"/>
        <v>8.869182258152428E-3</v>
      </c>
    </row>
    <row r="59" spans="1:5" x14ac:dyDescent="0.3">
      <c r="A59" s="31">
        <v>118.25</v>
      </c>
      <c r="B59" s="31">
        <v>87.949996999999996</v>
      </c>
      <c r="D59" s="31">
        <f t="shared" si="0"/>
        <v>1.0627092574286193E-2</v>
      </c>
      <c r="E59" s="31">
        <f t="shared" si="1"/>
        <v>-2.9685753900601571E-2</v>
      </c>
    </row>
    <row r="60" spans="1:5" x14ac:dyDescent="0.3">
      <c r="A60" s="31">
        <v>122.349998</v>
      </c>
      <c r="B60" s="31">
        <v>86.349997999999999</v>
      </c>
      <c r="D60" s="31">
        <f t="shared" si="0"/>
        <v>3.4084746170091482E-2</v>
      </c>
      <c r="E60" s="31">
        <f t="shared" si="1"/>
        <v>-1.8359655642141107E-2</v>
      </c>
    </row>
    <row r="61" spans="1:5" x14ac:dyDescent="0.3">
      <c r="A61" s="31">
        <v>119.550003</v>
      </c>
      <c r="B61" s="31">
        <v>85.400002000000001</v>
      </c>
      <c r="D61" s="31">
        <f t="shared" si="0"/>
        <v>-2.3151054543697341E-2</v>
      </c>
      <c r="E61" s="31">
        <f t="shared" si="1"/>
        <v>-1.1062657217407814E-2</v>
      </c>
    </row>
    <row r="62" spans="1:5" x14ac:dyDescent="0.3">
      <c r="A62" s="31">
        <v>117</v>
      </c>
      <c r="B62" s="31">
        <v>85.900002000000001</v>
      </c>
      <c r="D62" s="31">
        <f t="shared" si="0"/>
        <v>-2.1560784200680229E-2</v>
      </c>
      <c r="E62" s="31">
        <f t="shared" si="1"/>
        <v>5.8377280593687473E-3</v>
      </c>
    </row>
    <row r="63" spans="1:5" x14ac:dyDescent="0.3">
      <c r="A63" s="31">
        <v>117.400002</v>
      </c>
      <c r="B63" s="31">
        <v>84.199996999999996</v>
      </c>
      <c r="D63" s="31">
        <f t="shared" si="0"/>
        <v>3.4129896320149221E-3</v>
      </c>
      <c r="E63" s="31">
        <f t="shared" si="1"/>
        <v>-1.9988966654269798E-2</v>
      </c>
    </row>
    <row r="64" spans="1:5" x14ac:dyDescent="0.3">
      <c r="A64" s="31">
        <v>116.849998</v>
      </c>
      <c r="B64" s="31">
        <v>83.25</v>
      </c>
      <c r="D64" s="31">
        <f t="shared" si="0"/>
        <v>-4.695880560864835E-3</v>
      </c>
      <c r="E64" s="31">
        <f t="shared" si="1"/>
        <v>-1.1346756758273464E-2</v>
      </c>
    </row>
    <row r="65" spans="1:5" x14ac:dyDescent="0.3">
      <c r="A65" s="31">
        <v>116.300003</v>
      </c>
      <c r="B65" s="31">
        <v>80.599997999999999</v>
      </c>
      <c r="D65" s="31">
        <f t="shared" si="0"/>
        <v>-4.7179585489308734E-3</v>
      </c>
      <c r="E65" s="31">
        <f t="shared" si="1"/>
        <v>-3.2349504161866743E-2</v>
      </c>
    </row>
    <row r="66" spans="1:5" x14ac:dyDescent="0.3">
      <c r="A66" s="31">
        <v>114.849998</v>
      </c>
      <c r="B66" s="31">
        <v>81.800003000000004</v>
      </c>
      <c r="D66" s="31">
        <f t="shared" si="0"/>
        <v>-1.2546173598886493E-2</v>
      </c>
      <c r="E66" s="31">
        <f t="shared" si="1"/>
        <v>1.4778655584830783E-2</v>
      </c>
    </row>
    <row r="67" spans="1:5" x14ac:dyDescent="0.3">
      <c r="A67" s="31">
        <v>112.199997</v>
      </c>
      <c r="B67" s="31">
        <v>79</v>
      </c>
      <c r="D67" s="31">
        <f t="shared" ref="D67:D130" si="2">LN(A67/A66)</f>
        <v>-2.3343945370461177E-2</v>
      </c>
      <c r="E67" s="31">
        <f t="shared" ref="E67:E130" si="3">LN(B67/B66)</f>
        <v>-3.4829427816495846E-2</v>
      </c>
    </row>
    <row r="68" spans="1:5" x14ac:dyDescent="0.3">
      <c r="A68" s="31">
        <v>113.25</v>
      </c>
      <c r="B68" s="31">
        <v>74.300003000000004</v>
      </c>
      <c r="D68" s="31">
        <f t="shared" si="2"/>
        <v>9.3147980125157463E-3</v>
      </c>
      <c r="E68" s="31">
        <f t="shared" si="3"/>
        <v>-6.1336860366458128E-2</v>
      </c>
    </row>
    <row r="69" spans="1:5" x14ac:dyDescent="0.3">
      <c r="A69" s="31">
        <v>111.25</v>
      </c>
      <c r="B69" s="31">
        <v>77</v>
      </c>
      <c r="D69" s="31">
        <f t="shared" si="2"/>
        <v>-1.7817843316793786E-2</v>
      </c>
      <c r="E69" s="31">
        <f t="shared" si="3"/>
        <v>3.5694429753120434E-2</v>
      </c>
    </row>
    <row r="70" spans="1:5" x14ac:dyDescent="0.3">
      <c r="A70" s="31">
        <v>110.300003</v>
      </c>
      <c r="B70" s="31">
        <v>77.900002000000001</v>
      </c>
      <c r="D70" s="31">
        <f t="shared" si="2"/>
        <v>-8.575967588343749E-3</v>
      </c>
      <c r="E70" s="31">
        <f t="shared" si="3"/>
        <v>1.1620556696959257E-2</v>
      </c>
    </row>
    <row r="71" spans="1:5" x14ac:dyDescent="0.3">
      <c r="A71" s="31">
        <v>106</v>
      </c>
      <c r="B71" s="31">
        <v>73.949996999999996</v>
      </c>
      <c r="D71" s="31">
        <f t="shared" si="2"/>
        <v>-3.9764859345938708E-2</v>
      </c>
      <c r="E71" s="31">
        <f t="shared" si="3"/>
        <v>-5.2036829961786595E-2</v>
      </c>
    </row>
    <row r="72" spans="1:5" x14ac:dyDescent="0.3">
      <c r="A72" s="31">
        <v>107.699997</v>
      </c>
      <c r="B72" s="31">
        <v>72.550003000000004</v>
      </c>
      <c r="D72" s="31">
        <f t="shared" si="2"/>
        <v>1.5910462195122155E-2</v>
      </c>
      <c r="E72" s="31">
        <f t="shared" si="3"/>
        <v>-1.9113127907867997E-2</v>
      </c>
    </row>
    <row r="73" spans="1:5" x14ac:dyDescent="0.3">
      <c r="A73" s="31">
        <v>104</v>
      </c>
      <c r="B73" s="31">
        <v>70.75</v>
      </c>
      <c r="D73" s="31">
        <f t="shared" si="2"/>
        <v>-3.4958657165816635E-2</v>
      </c>
      <c r="E73" s="31">
        <f t="shared" si="3"/>
        <v>-2.5123484157641623E-2</v>
      </c>
    </row>
    <row r="74" spans="1:5" x14ac:dyDescent="0.3">
      <c r="A74" s="31">
        <v>106.300003</v>
      </c>
      <c r="B74" s="31">
        <v>70.099997999999999</v>
      </c>
      <c r="D74" s="31">
        <f t="shared" si="2"/>
        <v>2.1874414428542339E-2</v>
      </c>
      <c r="E74" s="31">
        <f t="shared" si="3"/>
        <v>-9.2297710134734492E-3</v>
      </c>
    </row>
    <row r="75" spans="1:5" x14ac:dyDescent="0.3">
      <c r="A75" s="31">
        <v>104.199997</v>
      </c>
      <c r="B75" s="31">
        <v>71.199996999999996</v>
      </c>
      <c r="D75" s="31">
        <f t="shared" si="2"/>
        <v>-1.9953213041435908E-2</v>
      </c>
      <c r="E75" s="31">
        <f t="shared" si="3"/>
        <v>1.5570010773224136E-2</v>
      </c>
    </row>
    <row r="76" spans="1:5" x14ac:dyDescent="0.3">
      <c r="A76" s="31">
        <v>105.25</v>
      </c>
      <c r="B76" s="31">
        <v>72.599997999999999</v>
      </c>
      <c r="D76" s="31">
        <f t="shared" si="2"/>
        <v>1.0026372034011667E-2</v>
      </c>
      <c r="E76" s="31">
        <f t="shared" si="3"/>
        <v>1.9472117999443071E-2</v>
      </c>
    </row>
    <row r="77" spans="1:5" x14ac:dyDescent="0.3">
      <c r="A77" s="31">
        <v>104.5</v>
      </c>
      <c r="B77" s="31">
        <v>71.199996999999996</v>
      </c>
      <c r="D77" s="31">
        <f t="shared" si="2"/>
        <v>-7.1514011576251282E-3</v>
      </c>
      <c r="E77" s="31">
        <f t="shared" si="3"/>
        <v>-1.9472117999442935E-2</v>
      </c>
    </row>
    <row r="78" spans="1:5" x14ac:dyDescent="0.3">
      <c r="A78" s="31">
        <v>104.400002</v>
      </c>
      <c r="B78" s="31">
        <v>69.800003000000004</v>
      </c>
      <c r="D78" s="31">
        <f t="shared" si="2"/>
        <v>-9.5737679923934996E-4</v>
      </c>
      <c r="E78" s="31">
        <f t="shared" si="3"/>
        <v>-1.9858723534829089E-2</v>
      </c>
    </row>
    <row r="79" spans="1:5" x14ac:dyDescent="0.3">
      <c r="A79" s="31">
        <v>105.349998</v>
      </c>
      <c r="B79" s="31">
        <v>72.400002000000001</v>
      </c>
      <c r="D79" s="31">
        <f t="shared" si="2"/>
        <v>9.0584266602336243E-3</v>
      </c>
      <c r="E79" s="31">
        <f t="shared" si="3"/>
        <v>3.6572274267711022E-2</v>
      </c>
    </row>
    <row r="80" spans="1:5" x14ac:dyDescent="0.3">
      <c r="A80" s="31">
        <v>105.699997</v>
      </c>
      <c r="B80" s="31">
        <v>72.199996999999996</v>
      </c>
      <c r="D80" s="31">
        <f t="shared" si="2"/>
        <v>3.3167432281177868E-3</v>
      </c>
      <c r="E80" s="31">
        <f t="shared" si="3"/>
        <v>-2.7663226684466339E-3</v>
      </c>
    </row>
    <row r="81" spans="1:5" x14ac:dyDescent="0.3">
      <c r="A81" s="31">
        <v>104.900002</v>
      </c>
      <c r="B81" s="31">
        <v>71.449996999999996</v>
      </c>
      <c r="D81" s="31">
        <f t="shared" si="2"/>
        <v>-7.5973300259494902E-3</v>
      </c>
      <c r="E81" s="31">
        <f t="shared" si="3"/>
        <v>-1.0442141959061431E-2</v>
      </c>
    </row>
    <row r="82" spans="1:5" x14ac:dyDescent="0.3">
      <c r="A82" s="31">
        <v>102.25</v>
      </c>
      <c r="B82" s="31">
        <v>69</v>
      </c>
      <c r="D82" s="31">
        <f t="shared" si="2"/>
        <v>-2.5586739545117126E-2</v>
      </c>
      <c r="E82" s="31">
        <f t="shared" si="3"/>
        <v>-3.4891357791212288E-2</v>
      </c>
    </row>
    <row r="83" spans="1:5" x14ac:dyDescent="0.3">
      <c r="A83" s="31">
        <v>102.5</v>
      </c>
      <c r="B83" s="31">
        <v>70.449996999999996</v>
      </c>
      <c r="D83" s="31">
        <f t="shared" si="2"/>
        <v>2.4420036555518089E-3</v>
      </c>
      <c r="E83" s="31">
        <f t="shared" si="3"/>
        <v>2.0796691164036474E-2</v>
      </c>
    </row>
    <row r="84" spans="1:5" x14ac:dyDescent="0.3">
      <c r="A84" s="31">
        <v>106.75</v>
      </c>
      <c r="B84" s="31">
        <v>68.25</v>
      </c>
      <c r="D84" s="31">
        <f t="shared" si="2"/>
        <v>4.0626853530271102E-2</v>
      </c>
      <c r="E84" s="31">
        <f t="shared" si="3"/>
        <v>-3.1725761696226693E-2</v>
      </c>
    </row>
    <row r="85" spans="1:5" x14ac:dyDescent="0.3">
      <c r="A85" s="31">
        <v>107.849998</v>
      </c>
      <c r="B85" s="31">
        <v>68.199996999999996</v>
      </c>
      <c r="D85" s="31">
        <f t="shared" si="2"/>
        <v>1.0251702182156751E-2</v>
      </c>
      <c r="E85" s="31">
        <f t="shared" si="3"/>
        <v>-7.3291320392352875E-4</v>
      </c>
    </row>
    <row r="86" spans="1:5" x14ac:dyDescent="0.3">
      <c r="A86" s="31">
        <v>105.949997</v>
      </c>
      <c r="B86" s="31">
        <v>63</v>
      </c>
      <c r="D86" s="31">
        <f t="shared" si="2"/>
        <v>-1.7774097891826129E-2</v>
      </c>
      <c r="E86" s="31">
        <f t="shared" si="3"/>
        <v>-7.9309794469612921E-2</v>
      </c>
    </row>
    <row r="87" spans="1:5" x14ac:dyDescent="0.3">
      <c r="A87" s="31">
        <v>105</v>
      </c>
      <c r="B87" s="31">
        <v>63.400002000000001</v>
      </c>
      <c r="D87" s="31">
        <f t="shared" si="2"/>
        <v>-9.0069062415411901E-3</v>
      </c>
      <c r="E87" s="31">
        <f t="shared" si="3"/>
        <v>6.3291665973884137E-3</v>
      </c>
    </row>
    <row r="88" spans="1:5" x14ac:dyDescent="0.3">
      <c r="A88" s="31">
        <v>104.449997</v>
      </c>
      <c r="B88" s="31">
        <v>60.900002000000001</v>
      </c>
      <c r="D88" s="31">
        <f t="shared" si="2"/>
        <v>-5.2518908768254971E-3</v>
      </c>
      <c r="E88" s="31">
        <f t="shared" si="3"/>
        <v>-4.0230685432347764E-2</v>
      </c>
    </row>
    <row r="89" spans="1:5" x14ac:dyDescent="0.3">
      <c r="A89" s="31">
        <v>103.650002</v>
      </c>
      <c r="B89" s="31">
        <v>61.299999</v>
      </c>
      <c r="D89" s="31">
        <f t="shared" si="2"/>
        <v>-7.688601103202717E-3</v>
      </c>
      <c r="E89" s="31">
        <f t="shared" si="3"/>
        <v>6.5466190723786353E-3</v>
      </c>
    </row>
    <row r="90" spans="1:5" x14ac:dyDescent="0.3">
      <c r="A90" s="31">
        <v>105.699997</v>
      </c>
      <c r="B90" s="31">
        <v>63.650002000000001</v>
      </c>
      <c r="D90" s="31">
        <f t="shared" si="2"/>
        <v>1.9585006316482668E-2</v>
      </c>
      <c r="E90" s="31">
        <f t="shared" si="3"/>
        <v>3.7619529796301406E-2</v>
      </c>
    </row>
    <row r="91" spans="1:5" x14ac:dyDescent="0.3">
      <c r="A91" s="31">
        <v>104</v>
      </c>
      <c r="B91" s="31">
        <v>65</v>
      </c>
      <c r="D91" s="31">
        <f t="shared" si="2"/>
        <v>-1.6213965352605015E-2</v>
      </c>
      <c r="E91" s="31">
        <f t="shared" si="3"/>
        <v>2.0987913470383888E-2</v>
      </c>
    </row>
    <row r="92" spans="1:5" x14ac:dyDescent="0.3">
      <c r="A92" s="31">
        <v>104.400002</v>
      </c>
      <c r="B92" s="31">
        <v>65.949996999999996</v>
      </c>
      <c r="D92" s="31">
        <f t="shared" si="2"/>
        <v>3.8387954642535747E-3</v>
      </c>
      <c r="E92" s="31">
        <f t="shared" si="3"/>
        <v>1.4509563778678573E-2</v>
      </c>
    </row>
    <row r="93" spans="1:5" x14ac:dyDescent="0.3">
      <c r="A93" s="31">
        <v>105.900002</v>
      </c>
      <c r="B93" s="31">
        <v>66.099997999999999</v>
      </c>
      <c r="D93" s="31">
        <f t="shared" si="2"/>
        <v>1.42655768874755E-2</v>
      </c>
      <c r="E93" s="31">
        <f t="shared" si="3"/>
        <v>2.2718829261383108E-3</v>
      </c>
    </row>
    <row r="94" spans="1:5" x14ac:dyDescent="0.3">
      <c r="A94" s="31">
        <v>112.699997</v>
      </c>
      <c r="B94" s="31">
        <v>64</v>
      </c>
      <c r="D94" s="31">
        <f t="shared" si="2"/>
        <v>6.2234122933284987E-2</v>
      </c>
      <c r="E94" s="31">
        <f t="shared" si="3"/>
        <v>-3.2285633240782173E-2</v>
      </c>
    </row>
    <row r="95" spans="1:5" x14ac:dyDescent="0.3">
      <c r="A95" s="31">
        <v>110.699997</v>
      </c>
      <c r="B95" s="31">
        <v>62.799999</v>
      </c>
      <c r="D95" s="31">
        <f t="shared" si="2"/>
        <v>-1.7905581812067074E-2</v>
      </c>
      <c r="E95" s="31">
        <f t="shared" si="3"/>
        <v>-1.8928025809085876E-2</v>
      </c>
    </row>
    <row r="96" spans="1:5" x14ac:dyDescent="0.3">
      <c r="A96" s="31">
        <v>110.300003</v>
      </c>
      <c r="B96" s="31">
        <v>63.299999</v>
      </c>
      <c r="D96" s="31">
        <f t="shared" si="2"/>
        <v>-3.6198591563139605E-3</v>
      </c>
      <c r="E96" s="31">
        <f t="shared" si="3"/>
        <v>7.9302558017560632E-3</v>
      </c>
    </row>
    <row r="97" spans="1:5" x14ac:dyDescent="0.3">
      <c r="A97" s="31">
        <v>114</v>
      </c>
      <c r="B97" s="31">
        <v>63.599997999999999</v>
      </c>
      <c r="D97" s="31">
        <f t="shared" si="2"/>
        <v>3.2994494936489628E-2</v>
      </c>
      <c r="E97" s="31">
        <f t="shared" si="3"/>
        <v>4.7281255471930657E-3</v>
      </c>
    </row>
    <row r="98" spans="1:5" x14ac:dyDescent="0.3">
      <c r="A98" s="31">
        <v>112.849998</v>
      </c>
      <c r="B98" s="31">
        <v>63.5</v>
      </c>
      <c r="D98" s="31">
        <f t="shared" si="2"/>
        <v>-1.0138962853591617E-2</v>
      </c>
      <c r="E98" s="31">
        <f t="shared" si="3"/>
        <v>-1.5735330008890985E-3</v>
      </c>
    </row>
    <row r="99" spans="1:5" x14ac:dyDescent="0.3">
      <c r="A99" s="31">
        <v>112.349998</v>
      </c>
      <c r="B99" s="31">
        <v>63.400002000000001</v>
      </c>
      <c r="D99" s="31">
        <f t="shared" si="2"/>
        <v>-4.4405047110789905E-3</v>
      </c>
      <c r="E99" s="31">
        <f t="shared" si="3"/>
        <v>-1.5760129097248394E-3</v>
      </c>
    </row>
    <row r="100" spans="1:5" x14ac:dyDescent="0.3">
      <c r="A100" s="31">
        <v>114.949997</v>
      </c>
      <c r="B100" s="31">
        <v>63.849997999999999</v>
      </c>
      <c r="D100" s="31">
        <f t="shared" si="2"/>
        <v>2.2878244281061749E-2</v>
      </c>
      <c r="E100" s="31">
        <f t="shared" si="3"/>
        <v>7.072658166212378E-3</v>
      </c>
    </row>
    <row r="101" spans="1:5" x14ac:dyDescent="0.3">
      <c r="A101" s="31">
        <v>118.699997</v>
      </c>
      <c r="B101" s="31">
        <v>70.199996999999996</v>
      </c>
      <c r="D101" s="31">
        <f t="shared" si="2"/>
        <v>3.2102051230935874E-2</v>
      </c>
      <c r="E101" s="31">
        <f t="shared" si="3"/>
        <v>9.4811717141588273E-2</v>
      </c>
    </row>
    <row r="102" spans="1:5" x14ac:dyDescent="0.3">
      <c r="A102" s="31">
        <v>121.150002</v>
      </c>
      <c r="B102" s="31">
        <v>73.400002000000001</v>
      </c>
      <c r="D102" s="31">
        <f t="shared" si="2"/>
        <v>2.0430187429172582E-2</v>
      </c>
      <c r="E102" s="31">
        <f t="shared" si="3"/>
        <v>4.4575694571704245E-2</v>
      </c>
    </row>
    <row r="103" spans="1:5" x14ac:dyDescent="0.3">
      <c r="A103" s="31">
        <v>116</v>
      </c>
      <c r="B103" s="31">
        <v>73.25</v>
      </c>
      <c r="D103" s="31">
        <f t="shared" si="2"/>
        <v>-4.3439272664630491E-2</v>
      </c>
      <c r="E103" s="31">
        <f t="shared" si="3"/>
        <v>-2.0457149712492955E-3</v>
      </c>
    </row>
    <row r="104" spans="1:5" x14ac:dyDescent="0.3">
      <c r="A104" s="31">
        <v>115.400002</v>
      </c>
      <c r="B104" s="31">
        <v>71.400002000000001</v>
      </c>
      <c r="D104" s="31">
        <f t="shared" si="2"/>
        <v>-5.1858197013430196E-3</v>
      </c>
      <c r="E104" s="31">
        <f t="shared" si="3"/>
        <v>-2.5580350540433856E-2</v>
      </c>
    </row>
    <row r="105" spans="1:5" x14ac:dyDescent="0.3">
      <c r="A105" s="31">
        <v>117.5</v>
      </c>
      <c r="B105" s="31">
        <v>77.349997999999999</v>
      </c>
      <c r="D105" s="31">
        <f t="shared" si="2"/>
        <v>1.8033962179192155E-2</v>
      </c>
      <c r="E105" s="31">
        <f t="shared" si="3"/>
        <v>8.0042653805835473E-2</v>
      </c>
    </row>
    <row r="106" spans="1:5" x14ac:dyDescent="0.3">
      <c r="A106" s="31">
        <v>115.800003</v>
      </c>
      <c r="B106" s="31">
        <v>78.449996999999996</v>
      </c>
      <c r="D106" s="31">
        <f t="shared" si="2"/>
        <v>-1.4573742538583343E-2</v>
      </c>
      <c r="E106" s="31">
        <f t="shared" si="3"/>
        <v>1.4120889775544614E-2</v>
      </c>
    </row>
    <row r="107" spans="1:5" x14ac:dyDescent="0.3">
      <c r="A107" s="31">
        <v>114.699997</v>
      </c>
      <c r="B107" s="31">
        <v>76.550003000000004</v>
      </c>
      <c r="D107" s="31">
        <f t="shared" si="2"/>
        <v>-9.5445930654931028E-3</v>
      </c>
      <c r="E107" s="31">
        <f t="shared" si="3"/>
        <v>-2.4517279644359159E-2</v>
      </c>
    </row>
    <row r="108" spans="1:5" x14ac:dyDescent="0.3">
      <c r="A108" s="31">
        <v>114.050003</v>
      </c>
      <c r="B108" s="31">
        <v>77.199996999999996</v>
      </c>
      <c r="D108" s="31">
        <f t="shared" si="2"/>
        <v>-5.6830229454879382E-3</v>
      </c>
      <c r="E108" s="31">
        <f t="shared" si="3"/>
        <v>8.4552568768622369E-3</v>
      </c>
    </row>
    <row r="109" spans="1:5" x14ac:dyDescent="0.3">
      <c r="A109" s="31">
        <v>113.949997</v>
      </c>
      <c r="B109" s="31">
        <v>82.150002000000001</v>
      </c>
      <c r="D109" s="31">
        <f t="shared" si="2"/>
        <v>-8.7724567029288133E-4</v>
      </c>
      <c r="E109" s="31">
        <f t="shared" si="3"/>
        <v>6.2147450658359783E-2</v>
      </c>
    </row>
    <row r="110" spans="1:5" x14ac:dyDescent="0.3">
      <c r="A110" s="31">
        <v>117.099998</v>
      </c>
      <c r="B110" s="31">
        <v>83.900002000000001</v>
      </c>
      <c r="D110" s="31">
        <f t="shared" si="2"/>
        <v>2.7268524159895904E-2</v>
      </c>
      <c r="E110" s="31">
        <f t="shared" si="3"/>
        <v>2.1078768482076633E-2</v>
      </c>
    </row>
    <row r="111" spans="1:5" x14ac:dyDescent="0.3">
      <c r="A111" s="31">
        <v>115.400002</v>
      </c>
      <c r="B111" s="31">
        <v>83.300003000000004</v>
      </c>
      <c r="D111" s="31">
        <f t="shared" si="2"/>
        <v>-1.4623882119230687E-2</v>
      </c>
      <c r="E111" s="31">
        <f t="shared" si="3"/>
        <v>-7.1770521238602942E-3</v>
      </c>
    </row>
    <row r="112" spans="1:5" x14ac:dyDescent="0.3">
      <c r="A112" s="31">
        <v>113.650002</v>
      </c>
      <c r="B112" s="31">
        <v>81.900002000000001</v>
      </c>
      <c r="D112" s="31">
        <f t="shared" si="2"/>
        <v>-1.5280803508581268E-2</v>
      </c>
      <c r="E112" s="31">
        <f t="shared" si="3"/>
        <v>-1.6949569908154261E-2</v>
      </c>
    </row>
    <row r="113" spans="1:5" x14ac:dyDescent="0.3">
      <c r="A113" s="31">
        <v>115.550003</v>
      </c>
      <c r="B113" s="31">
        <v>80.75</v>
      </c>
      <c r="D113" s="31">
        <f t="shared" si="2"/>
        <v>1.6579794786735876E-2</v>
      </c>
      <c r="E113" s="31">
        <f t="shared" si="3"/>
        <v>-1.4141053176281908E-2</v>
      </c>
    </row>
    <row r="114" spans="1:5" x14ac:dyDescent="0.3">
      <c r="A114" s="31">
        <v>114.349998</v>
      </c>
      <c r="B114" s="31">
        <v>81.849997999999999</v>
      </c>
      <c r="D114" s="31">
        <f t="shared" si="2"/>
        <v>-1.0439459704547854E-2</v>
      </c>
      <c r="E114" s="31">
        <f t="shared" si="3"/>
        <v>1.3530317279435619E-2</v>
      </c>
    </row>
    <row r="115" spans="1:5" x14ac:dyDescent="0.3">
      <c r="A115" s="31">
        <v>118.449997</v>
      </c>
      <c r="B115" s="31">
        <v>80</v>
      </c>
      <c r="D115" s="31">
        <f t="shared" si="2"/>
        <v>3.522700229902373E-2</v>
      </c>
      <c r="E115" s="31">
        <f t="shared" si="3"/>
        <v>-2.2861644708320038E-2</v>
      </c>
    </row>
    <row r="116" spans="1:5" x14ac:dyDescent="0.3">
      <c r="A116" s="31">
        <v>119.400002</v>
      </c>
      <c r="B116" s="31">
        <v>77.400002000000001</v>
      </c>
      <c r="D116" s="31">
        <f t="shared" si="2"/>
        <v>7.9883124312684801E-3</v>
      </c>
      <c r="E116" s="31">
        <f t="shared" si="3"/>
        <v>-3.3039828238407246E-2</v>
      </c>
    </row>
    <row r="117" spans="1:5" x14ac:dyDescent="0.3">
      <c r="A117" s="31">
        <v>123.800003</v>
      </c>
      <c r="B117" s="31">
        <v>78.599997999999999</v>
      </c>
      <c r="D117" s="31">
        <f t="shared" si="2"/>
        <v>3.6188166774208316E-2</v>
      </c>
      <c r="E117" s="31">
        <f t="shared" si="3"/>
        <v>1.5384867554393581E-2</v>
      </c>
    </row>
    <row r="118" spans="1:5" x14ac:dyDescent="0.3">
      <c r="A118" s="31">
        <v>126.699997</v>
      </c>
      <c r="B118" s="31">
        <v>81</v>
      </c>
      <c r="D118" s="31">
        <f t="shared" si="2"/>
        <v>2.3154679165984852E-2</v>
      </c>
      <c r="E118" s="31">
        <f t="shared" si="3"/>
        <v>3.0077480682570927E-2</v>
      </c>
    </row>
    <row r="119" spans="1:5" x14ac:dyDescent="0.3">
      <c r="A119" s="31">
        <v>127.5</v>
      </c>
      <c r="B119" s="31">
        <v>81.699996999999996</v>
      </c>
      <c r="D119" s="31">
        <f t="shared" si="2"/>
        <v>6.2943009493671735E-3</v>
      </c>
      <c r="E119" s="31">
        <f t="shared" si="3"/>
        <v>8.6048104738115552E-3</v>
      </c>
    </row>
    <row r="120" spans="1:5" x14ac:dyDescent="0.3">
      <c r="A120" s="31">
        <v>125.900002</v>
      </c>
      <c r="B120" s="31">
        <v>81.449996999999996</v>
      </c>
      <c r="D120" s="31">
        <f t="shared" si="2"/>
        <v>-1.2628407662556001E-2</v>
      </c>
      <c r="E120" s="31">
        <f t="shared" si="3"/>
        <v>-3.0646669306093246E-3</v>
      </c>
    </row>
    <row r="121" spans="1:5" x14ac:dyDescent="0.3">
      <c r="A121" s="31">
        <v>128</v>
      </c>
      <c r="B121" s="31">
        <v>83</v>
      </c>
      <c r="D121" s="31">
        <f t="shared" si="2"/>
        <v>1.6542306983692238E-2</v>
      </c>
      <c r="E121" s="31">
        <f t="shared" si="3"/>
        <v>1.8851309580956946E-2</v>
      </c>
    </row>
    <row r="122" spans="1:5" x14ac:dyDescent="0.3">
      <c r="A122" s="31">
        <v>124.800003</v>
      </c>
      <c r="B122" s="31">
        <v>80.650002000000001</v>
      </c>
      <c r="D122" s="31">
        <f t="shared" si="2"/>
        <v>-2.5317783945828596E-2</v>
      </c>
      <c r="E122" s="31">
        <f t="shared" si="3"/>
        <v>-2.8721778426868304E-2</v>
      </c>
    </row>
    <row r="123" spans="1:5" x14ac:dyDescent="0.3">
      <c r="A123" s="31">
        <v>126.599998</v>
      </c>
      <c r="B123" s="31">
        <v>81.199996999999996</v>
      </c>
      <c r="D123" s="31">
        <f t="shared" si="2"/>
        <v>1.4320013938498707E-2</v>
      </c>
      <c r="E123" s="31">
        <f t="shared" si="3"/>
        <v>6.7963808520891244E-3</v>
      </c>
    </row>
    <row r="124" spans="1:5" x14ac:dyDescent="0.3">
      <c r="A124" s="31">
        <v>125.800003</v>
      </c>
      <c r="B124" s="31">
        <v>80.400002000000001</v>
      </c>
      <c r="D124" s="31">
        <f t="shared" si="2"/>
        <v>-6.3391257985707401E-3</v>
      </c>
      <c r="E124" s="31">
        <f t="shared" si="3"/>
        <v>-9.9010091612764337E-3</v>
      </c>
    </row>
    <row r="125" spans="1:5" x14ac:dyDescent="0.3">
      <c r="A125" s="31">
        <v>128.5</v>
      </c>
      <c r="B125" s="31">
        <v>79.75</v>
      </c>
      <c r="D125" s="31">
        <f t="shared" si="2"/>
        <v>2.1235536221557907E-2</v>
      </c>
      <c r="E125" s="31">
        <f t="shared" si="3"/>
        <v>-8.1174593955882762E-3</v>
      </c>
    </row>
    <row r="126" spans="1:5" x14ac:dyDescent="0.3">
      <c r="A126" s="31">
        <v>128.25</v>
      </c>
      <c r="B126" s="31">
        <v>79.150002000000001</v>
      </c>
      <c r="D126" s="31">
        <f t="shared" si="2"/>
        <v>-1.9474202843955666E-3</v>
      </c>
      <c r="E126" s="31">
        <f t="shared" si="3"/>
        <v>-7.5519300694555066E-3</v>
      </c>
    </row>
    <row r="127" spans="1:5" x14ac:dyDescent="0.3">
      <c r="A127" s="31">
        <v>127</v>
      </c>
      <c r="B127" s="31">
        <v>78.300003000000004</v>
      </c>
      <c r="D127" s="31">
        <f t="shared" si="2"/>
        <v>-9.7943975922876979E-3</v>
      </c>
      <c r="E127" s="31">
        <f t="shared" si="3"/>
        <v>-1.0797170284565475E-2</v>
      </c>
    </row>
    <row r="128" spans="1:5" x14ac:dyDescent="0.3">
      <c r="A128" s="31">
        <v>124.550003</v>
      </c>
      <c r="B128" s="31">
        <v>77.900002000000001</v>
      </c>
      <c r="D128" s="31">
        <f t="shared" si="2"/>
        <v>-1.9479820663689907E-2</v>
      </c>
      <c r="E128" s="31">
        <f t="shared" si="3"/>
        <v>-5.1216627602897564E-3</v>
      </c>
    </row>
    <row r="129" spans="1:5" x14ac:dyDescent="0.3">
      <c r="A129" s="31">
        <v>122</v>
      </c>
      <c r="B129" s="31">
        <v>77.550003000000004</v>
      </c>
      <c r="D129" s="31">
        <f t="shared" si="2"/>
        <v>-2.0686221061644736E-2</v>
      </c>
      <c r="E129" s="31">
        <f t="shared" si="3"/>
        <v>-4.5030502433765262E-3</v>
      </c>
    </row>
    <row r="130" spans="1:5" x14ac:dyDescent="0.3">
      <c r="A130" s="31">
        <v>124.199997</v>
      </c>
      <c r="B130" s="31">
        <v>81.900002000000001</v>
      </c>
      <c r="D130" s="31">
        <f t="shared" si="2"/>
        <v>1.7872100611532195E-2</v>
      </c>
      <c r="E130" s="31">
        <f t="shared" si="3"/>
        <v>5.4576086971781297E-2</v>
      </c>
    </row>
    <row r="131" spans="1:5" x14ac:dyDescent="0.3">
      <c r="A131" s="31">
        <v>124.400002</v>
      </c>
      <c r="B131" s="31">
        <v>81.25</v>
      </c>
      <c r="D131" s="31">
        <f t="shared" ref="D131:D194" si="4">LN(A131/A130)</f>
        <v>1.6090510374607541E-3</v>
      </c>
      <c r="E131" s="31">
        <f t="shared" ref="E131:E194" si="5">LN(B131/B130)</f>
        <v>-7.9681940692010022E-3</v>
      </c>
    </row>
    <row r="132" spans="1:5" x14ac:dyDescent="0.3">
      <c r="A132" s="31">
        <v>124.449997</v>
      </c>
      <c r="B132" s="31">
        <v>79.150002000000001</v>
      </c>
      <c r="D132" s="31">
        <f t="shared" si="4"/>
        <v>4.0180832528465769E-4</v>
      </c>
      <c r="E132" s="31">
        <f t="shared" si="5"/>
        <v>-2.6186009614348457E-2</v>
      </c>
    </row>
    <row r="133" spans="1:5" x14ac:dyDescent="0.3">
      <c r="A133" s="31">
        <v>124.949997</v>
      </c>
      <c r="B133" s="31">
        <v>79.199996999999996</v>
      </c>
      <c r="D133" s="31">
        <f t="shared" si="4"/>
        <v>4.0096285638233087E-3</v>
      </c>
      <c r="E133" s="31">
        <f t="shared" si="5"/>
        <v>6.3144934609314651E-4</v>
      </c>
    </row>
    <row r="134" spans="1:5" x14ac:dyDescent="0.3">
      <c r="A134" s="31">
        <v>124.5</v>
      </c>
      <c r="B134" s="31">
        <v>80.400002000000001</v>
      </c>
      <c r="D134" s="31">
        <f t="shared" si="4"/>
        <v>-3.6079173665949284E-3</v>
      </c>
      <c r="E134" s="31">
        <f t="shared" si="5"/>
        <v>1.5037940118950746E-2</v>
      </c>
    </row>
    <row r="135" spans="1:5" x14ac:dyDescent="0.3">
      <c r="A135" s="31">
        <v>122.449997</v>
      </c>
      <c r="B135" s="31">
        <v>82.699996999999996</v>
      </c>
      <c r="D135" s="31">
        <f t="shared" si="4"/>
        <v>-1.6602957006381733E-2</v>
      </c>
      <c r="E135" s="31">
        <f t="shared" si="5"/>
        <v>2.8205364693407359E-2</v>
      </c>
    </row>
    <row r="136" spans="1:5" x14ac:dyDescent="0.3">
      <c r="A136" s="31">
        <v>120.949997</v>
      </c>
      <c r="B136" s="31">
        <v>83.699996999999996</v>
      </c>
      <c r="D136" s="31">
        <f t="shared" si="4"/>
        <v>-1.23255466459825E-2</v>
      </c>
      <c r="E136" s="31">
        <f t="shared" si="5"/>
        <v>1.2019375899185307E-2</v>
      </c>
    </row>
    <row r="137" spans="1:5" x14ac:dyDescent="0.3">
      <c r="A137" s="31">
        <v>119.75</v>
      </c>
      <c r="B137" s="31">
        <v>81.800003000000004</v>
      </c>
      <c r="D137" s="31">
        <f t="shared" si="4"/>
        <v>-9.9709759613734912E-3</v>
      </c>
      <c r="E137" s="31">
        <f t="shared" si="5"/>
        <v>-2.2961661369617695E-2</v>
      </c>
    </row>
    <row r="138" spans="1:5" x14ac:dyDescent="0.3">
      <c r="A138" s="31">
        <v>120.849998</v>
      </c>
      <c r="B138" s="31">
        <v>80.300003000000004</v>
      </c>
      <c r="D138" s="31">
        <f t="shared" si="4"/>
        <v>9.1438543090257875E-3</v>
      </c>
      <c r="E138" s="31">
        <f t="shared" si="5"/>
        <v>-1.8507621970901628E-2</v>
      </c>
    </row>
    <row r="139" spans="1:5" x14ac:dyDescent="0.3">
      <c r="A139" s="31">
        <v>121.449997</v>
      </c>
      <c r="B139" s="31">
        <v>80.199996999999996</v>
      </c>
      <c r="D139" s="31">
        <f t="shared" si="4"/>
        <v>4.9525401466075491E-3</v>
      </c>
      <c r="E139" s="31">
        <f t="shared" si="5"/>
        <v>-1.246180846631473E-3</v>
      </c>
    </row>
    <row r="140" spans="1:5" x14ac:dyDescent="0.3">
      <c r="A140" s="31">
        <v>125</v>
      </c>
      <c r="B140" s="31">
        <v>81.949996999999996</v>
      </c>
      <c r="D140" s="31">
        <f t="shared" si="4"/>
        <v>2.881110655564327E-2</v>
      </c>
      <c r="E140" s="31">
        <f t="shared" si="5"/>
        <v>2.1585791116166042E-2</v>
      </c>
    </row>
    <row r="141" spans="1:5" x14ac:dyDescent="0.3">
      <c r="A141" s="31">
        <v>120.400002</v>
      </c>
      <c r="B141" s="31">
        <v>79.599997999999999</v>
      </c>
      <c r="D141" s="31">
        <f t="shared" si="4"/>
        <v>-3.7494187816284864E-2</v>
      </c>
      <c r="E141" s="31">
        <f t="shared" si="5"/>
        <v>-2.9095200857441536E-2</v>
      </c>
    </row>
    <row r="142" spans="1:5" x14ac:dyDescent="0.3">
      <c r="A142" s="31">
        <v>119.400002</v>
      </c>
      <c r="B142" s="31">
        <v>82.5</v>
      </c>
      <c r="D142" s="31">
        <f t="shared" si="4"/>
        <v>-8.3403317770959166E-3</v>
      </c>
      <c r="E142" s="31">
        <f t="shared" si="5"/>
        <v>3.5784225615926514E-2</v>
      </c>
    </row>
    <row r="143" spans="1:5" x14ac:dyDescent="0.3">
      <c r="A143" s="31">
        <v>118.650002</v>
      </c>
      <c r="B143" s="31">
        <v>82.599997999999999</v>
      </c>
      <c r="D143" s="31">
        <f t="shared" si="4"/>
        <v>-6.3012179708478878E-3</v>
      </c>
      <c r="E143" s="31">
        <f t="shared" si="5"/>
        <v>1.2113629732216869E-3</v>
      </c>
    </row>
    <row r="144" spans="1:5" x14ac:dyDescent="0.3">
      <c r="A144" s="31">
        <v>119.349998</v>
      </c>
      <c r="B144" s="31">
        <v>81.800003000000004</v>
      </c>
      <c r="D144" s="31">
        <f t="shared" si="4"/>
        <v>5.8823362893304539E-3</v>
      </c>
      <c r="E144" s="31">
        <f t="shared" si="5"/>
        <v>-9.7323760303395963E-3</v>
      </c>
    </row>
    <row r="145" spans="1:5" x14ac:dyDescent="0.3">
      <c r="A145" s="31">
        <v>120.800003</v>
      </c>
      <c r="B145" s="31">
        <v>80.199996999999996</v>
      </c>
      <c r="D145" s="31">
        <f t="shared" si="4"/>
        <v>1.2075974307748536E-2</v>
      </c>
      <c r="E145" s="31">
        <f t="shared" si="5"/>
        <v>-1.9753802817533084E-2</v>
      </c>
    </row>
    <row r="146" spans="1:5" x14ac:dyDescent="0.3">
      <c r="A146" s="31">
        <v>121.75</v>
      </c>
      <c r="B146" s="31">
        <v>79.400002000000001</v>
      </c>
      <c r="D146" s="31">
        <f t="shared" si="4"/>
        <v>7.8334516275477169E-3</v>
      </c>
      <c r="E146" s="31">
        <f t="shared" si="5"/>
        <v>-1.0025084023977627E-2</v>
      </c>
    </row>
    <row r="147" spans="1:5" x14ac:dyDescent="0.3">
      <c r="A147" s="31">
        <v>119.400002</v>
      </c>
      <c r="B147" s="31">
        <v>80.699996999999996</v>
      </c>
      <c r="D147" s="31">
        <f t="shared" si="4"/>
        <v>-1.9490544253778826E-2</v>
      </c>
      <c r="E147" s="31">
        <f t="shared" si="5"/>
        <v>1.624014465917448E-2</v>
      </c>
    </row>
    <row r="148" spans="1:5" x14ac:dyDescent="0.3">
      <c r="A148" s="31">
        <v>117.400002</v>
      </c>
      <c r="B148" s="31">
        <v>79.5</v>
      </c>
      <c r="D148" s="31">
        <f t="shared" si="4"/>
        <v>-1.6892293279149234E-2</v>
      </c>
      <c r="E148" s="31">
        <f t="shared" si="5"/>
        <v>-1.4981516440894953E-2</v>
      </c>
    </row>
    <row r="149" spans="1:5" x14ac:dyDescent="0.3">
      <c r="A149" s="31">
        <v>116.550003</v>
      </c>
      <c r="B149" s="31">
        <v>78.699996999999996</v>
      </c>
      <c r="D149" s="31">
        <f t="shared" si="4"/>
        <v>-7.2665332079794439E-3</v>
      </c>
      <c r="E149" s="31">
        <f t="shared" si="5"/>
        <v>-1.0113904356370369E-2</v>
      </c>
    </row>
    <row r="150" spans="1:5" x14ac:dyDescent="0.3">
      <c r="A150" s="31">
        <v>113.25</v>
      </c>
      <c r="B150" s="31">
        <v>78.449996999999996</v>
      </c>
      <c r="D150" s="31">
        <f t="shared" si="4"/>
        <v>-2.8722626858648164E-2</v>
      </c>
      <c r="E150" s="31">
        <f t="shared" si="5"/>
        <v>-3.1816763657928418E-3</v>
      </c>
    </row>
    <row r="151" spans="1:5" x14ac:dyDescent="0.3">
      <c r="A151" s="31">
        <v>115.800003</v>
      </c>
      <c r="B151" s="31">
        <v>80.099997999999999</v>
      </c>
      <c r="D151" s="31">
        <f t="shared" si="4"/>
        <v>2.2266826682487001E-2</v>
      </c>
      <c r="E151" s="31">
        <f t="shared" si="5"/>
        <v>2.0814388167401197E-2</v>
      </c>
    </row>
    <row r="152" spans="1:5" x14ac:dyDescent="0.3">
      <c r="A152" s="31">
        <v>116.75</v>
      </c>
      <c r="B152" s="31">
        <v>78.800003000000004</v>
      </c>
      <c r="D152" s="31">
        <f t="shared" si="4"/>
        <v>8.1703055033762878E-3</v>
      </c>
      <c r="E152" s="31">
        <f t="shared" si="5"/>
        <v>-1.6362794170625496E-2</v>
      </c>
    </row>
    <row r="153" spans="1:5" x14ac:dyDescent="0.3">
      <c r="A153" s="31">
        <v>115.599998</v>
      </c>
      <c r="B153" s="31">
        <v>78.199996999999996</v>
      </c>
      <c r="D153" s="31">
        <f t="shared" si="4"/>
        <v>-9.8989576117678203E-3</v>
      </c>
      <c r="E153" s="31">
        <f t="shared" si="5"/>
        <v>-7.6434257468055294E-3</v>
      </c>
    </row>
    <row r="154" spans="1:5" x14ac:dyDescent="0.3">
      <c r="A154" s="31">
        <v>115.900002</v>
      </c>
      <c r="B154" s="31">
        <v>77.449996999999996</v>
      </c>
      <c r="D154" s="31">
        <f t="shared" si="4"/>
        <v>2.5918286647223796E-3</v>
      </c>
      <c r="E154" s="31">
        <f t="shared" si="5"/>
        <v>-9.6370810598839125E-3</v>
      </c>
    </row>
    <row r="155" spans="1:5" x14ac:dyDescent="0.3">
      <c r="A155" s="31">
        <v>115.199997</v>
      </c>
      <c r="B155" s="31">
        <v>76.300003000000004</v>
      </c>
      <c r="D155" s="31">
        <f t="shared" si="4"/>
        <v>-6.0580453818374382E-3</v>
      </c>
      <c r="E155" s="31">
        <f t="shared" si="5"/>
        <v>-1.4959550519319013E-2</v>
      </c>
    </row>
    <row r="156" spans="1:5" x14ac:dyDescent="0.3">
      <c r="A156" s="31">
        <v>115.800003</v>
      </c>
      <c r="B156" s="31">
        <v>75.949996999999996</v>
      </c>
      <c r="D156" s="31">
        <f t="shared" si="4"/>
        <v>5.1948688255064601E-3</v>
      </c>
      <c r="E156" s="31">
        <f t="shared" si="5"/>
        <v>-4.5977880667801146E-3</v>
      </c>
    </row>
    <row r="157" spans="1:5" x14ac:dyDescent="0.3">
      <c r="A157" s="31">
        <v>116.75</v>
      </c>
      <c r="B157" s="31">
        <v>76.199996999999996</v>
      </c>
      <c r="D157" s="31">
        <f t="shared" si="4"/>
        <v>8.1703055033762878E-3</v>
      </c>
      <c r="E157" s="31">
        <f t="shared" si="5"/>
        <v>3.2862337804109155E-3</v>
      </c>
    </row>
    <row r="158" spans="1:5" x14ac:dyDescent="0.3">
      <c r="A158" s="31">
        <v>117.5</v>
      </c>
      <c r="B158" s="31">
        <v>75.75</v>
      </c>
      <c r="D158" s="31">
        <f t="shared" si="4"/>
        <v>6.4034370352070071E-3</v>
      </c>
      <c r="E158" s="31">
        <f t="shared" si="5"/>
        <v>-5.9229789330425128E-3</v>
      </c>
    </row>
    <row r="159" spans="1:5" x14ac:dyDescent="0.3">
      <c r="A159" s="31">
        <v>118.199997</v>
      </c>
      <c r="B159" s="31">
        <v>76.449996999999996</v>
      </c>
      <c r="D159" s="31">
        <f t="shared" si="4"/>
        <v>5.9397460070732648E-3</v>
      </c>
      <c r="E159" s="31">
        <f t="shared" si="5"/>
        <v>9.1984487442578061E-3</v>
      </c>
    </row>
    <row r="160" spans="1:5" x14ac:dyDescent="0.3">
      <c r="A160" s="31">
        <v>118.5</v>
      </c>
      <c r="B160" s="31">
        <v>75.050003000000004</v>
      </c>
      <c r="D160" s="31">
        <f t="shared" si="4"/>
        <v>2.5348809838990813E-3</v>
      </c>
      <c r="E160" s="31">
        <f t="shared" si="5"/>
        <v>-1.8482295080914975E-2</v>
      </c>
    </row>
    <row r="161" spans="1:5" x14ac:dyDescent="0.3">
      <c r="A161" s="31">
        <v>117.25</v>
      </c>
      <c r="B161" s="31">
        <v>73.599997999999999</v>
      </c>
      <c r="D161" s="31">
        <f t="shared" si="4"/>
        <v>-1.0604553248797112E-2</v>
      </c>
      <c r="E161" s="31">
        <f t="shared" si="5"/>
        <v>-1.9509599491904124E-2</v>
      </c>
    </row>
    <row r="162" spans="1:5" x14ac:dyDescent="0.3">
      <c r="A162" s="31">
        <v>118.199997</v>
      </c>
      <c r="B162" s="31">
        <v>71.099997999999999</v>
      </c>
      <c r="D162" s="31">
        <f t="shared" si="4"/>
        <v>8.0696722648981208E-3</v>
      </c>
      <c r="E162" s="31">
        <f t="shared" si="5"/>
        <v>-3.4557689881117543E-2</v>
      </c>
    </row>
    <row r="163" spans="1:5" x14ac:dyDescent="0.3">
      <c r="A163" s="31">
        <v>117</v>
      </c>
      <c r="B163" s="31">
        <v>70.900002000000001</v>
      </c>
      <c r="D163" s="31">
        <f t="shared" si="4"/>
        <v>-1.0204144793530656E-2</v>
      </c>
      <c r="E163" s="31">
        <f t="shared" si="5"/>
        <v>-2.8168469329734854E-3</v>
      </c>
    </row>
    <row r="164" spans="1:5" x14ac:dyDescent="0.3">
      <c r="A164" s="31">
        <v>115.699997</v>
      </c>
      <c r="B164" s="31">
        <v>70.400002000000001</v>
      </c>
      <c r="D164" s="31">
        <f t="shared" si="4"/>
        <v>-1.1173326527252685E-2</v>
      </c>
      <c r="E164" s="31">
        <f t="shared" si="5"/>
        <v>-7.0771701737388946E-3</v>
      </c>
    </row>
    <row r="165" spans="1:5" x14ac:dyDescent="0.3">
      <c r="A165" s="31">
        <v>117.300003</v>
      </c>
      <c r="B165" s="31">
        <v>69</v>
      </c>
      <c r="D165" s="31">
        <f t="shared" si="4"/>
        <v>1.3734172964373514E-2</v>
      </c>
      <c r="E165" s="31">
        <f t="shared" si="5"/>
        <v>-2.0086786975827796E-2</v>
      </c>
    </row>
    <row r="166" spans="1:5" x14ac:dyDescent="0.3">
      <c r="A166" s="31">
        <v>117.900002</v>
      </c>
      <c r="B166" s="31">
        <v>72.5</v>
      </c>
      <c r="D166" s="31">
        <f t="shared" si="4"/>
        <v>5.102043271976533E-3</v>
      </c>
      <c r="E166" s="31">
        <f t="shared" si="5"/>
        <v>4.9480057263369716E-2</v>
      </c>
    </row>
    <row r="167" spans="1:5" x14ac:dyDescent="0.3">
      <c r="A167" s="31">
        <v>116.949997</v>
      </c>
      <c r="B167" s="31">
        <v>73.25</v>
      </c>
      <c r="D167" s="31">
        <f t="shared" si="4"/>
        <v>-8.090357128653863E-3</v>
      </c>
      <c r="E167" s="31">
        <f t="shared" si="5"/>
        <v>1.0291686036547506E-2</v>
      </c>
    </row>
    <row r="168" spans="1:5" x14ac:dyDescent="0.3">
      <c r="A168" s="31">
        <v>118.349998</v>
      </c>
      <c r="B168" s="31">
        <v>71</v>
      </c>
      <c r="D168" s="31">
        <f t="shared" si="4"/>
        <v>1.1899851682764868E-2</v>
      </c>
      <c r="E168" s="31">
        <f t="shared" si="5"/>
        <v>-3.1198370855861281E-2</v>
      </c>
    </row>
    <row r="169" spans="1:5" x14ac:dyDescent="0.3">
      <c r="A169" s="31">
        <v>116</v>
      </c>
      <c r="B169" s="31">
        <v>72.25</v>
      </c>
      <c r="D169" s="31">
        <f t="shared" si="4"/>
        <v>-2.0056127954599837E-2</v>
      </c>
      <c r="E169" s="31">
        <f t="shared" si="5"/>
        <v>1.7452449951226207E-2</v>
      </c>
    </row>
    <row r="170" spans="1:5" x14ac:dyDescent="0.3">
      <c r="A170" s="31">
        <v>115.25</v>
      </c>
      <c r="B170" s="31">
        <v>72.650002000000001</v>
      </c>
      <c r="D170" s="31">
        <f t="shared" si="4"/>
        <v>-6.4865092296067734E-3</v>
      </c>
      <c r="E170" s="31">
        <f t="shared" si="5"/>
        <v>5.5210905529997443E-3</v>
      </c>
    </row>
    <row r="171" spans="1:5" x14ac:dyDescent="0.3">
      <c r="A171" s="31">
        <v>111.75</v>
      </c>
      <c r="B171" s="31">
        <v>69</v>
      </c>
      <c r="D171" s="31">
        <f t="shared" si="4"/>
        <v>-3.0839448383079702E-2</v>
      </c>
      <c r="E171" s="31">
        <f t="shared" si="5"/>
        <v>-5.1546912948282043E-2</v>
      </c>
    </row>
    <row r="172" spans="1:5" x14ac:dyDescent="0.3">
      <c r="A172" s="31">
        <v>112</v>
      </c>
      <c r="B172" s="31">
        <v>69.25</v>
      </c>
      <c r="D172" s="31">
        <f t="shared" si="4"/>
        <v>2.2346378014163628E-3</v>
      </c>
      <c r="E172" s="31">
        <f t="shared" si="5"/>
        <v>3.6166404701885148E-3</v>
      </c>
    </row>
    <row r="173" spans="1:5" x14ac:dyDescent="0.3">
      <c r="A173" s="31">
        <v>115.199997</v>
      </c>
      <c r="B173" s="31">
        <v>69.599997999999999</v>
      </c>
      <c r="D173" s="31">
        <f t="shared" si="4"/>
        <v>2.8170850925029189E-2</v>
      </c>
      <c r="E173" s="31">
        <f t="shared" si="5"/>
        <v>5.0413935372933963E-3</v>
      </c>
    </row>
    <row r="174" spans="1:5" x14ac:dyDescent="0.3">
      <c r="A174" s="31">
        <v>117.199997</v>
      </c>
      <c r="B174" s="31">
        <v>72.300003000000004</v>
      </c>
      <c r="D174" s="31">
        <f t="shared" si="4"/>
        <v>1.7212129325518327E-2</v>
      </c>
      <c r="E174" s="31">
        <f t="shared" si="5"/>
        <v>3.8059632053752721E-2</v>
      </c>
    </row>
    <row r="175" spans="1:5" x14ac:dyDescent="0.3">
      <c r="A175" s="31">
        <v>116.25</v>
      </c>
      <c r="B175" s="31">
        <v>74.150002000000001</v>
      </c>
      <c r="D175" s="31">
        <f t="shared" si="4"/>
        <v>-8.1388070781765083E-3</v>
      </c>
      <c r="E175" s="31">
        <f t="shared" si="5"/>
        <v>2.5265924897800052E-2</v>
      </c>
    </row>
    <row r="176" spans="1:5" x14ac:dyDescent="0.3">
      <c r="A176" s="31">
        <v>117</v>
      </c>
      <c r="B176" s="31">
        <v>73.900002000000001</v>
      </c>
      <c r="D176" s="31">
        <f t="shared" si="4"/>
        <v>6.4308903302903314E-3</v>
      </c>
      <c r="E176" s="31">
        <f t="shared" si="5"/>
        <v>-3.3772405385389258E-3</v>
      </c>
    </row>
    <row r="177" spans="1:5" x14ac:dyDescent="0.3">
      <c r="A177" s="31">
        <v>120.400002</v>
      </c>
      <c r="B177" s="31">
        <v>72.900002000000001</v>
      </c>
      <c r="D177" s="31">
        <f t="shared" si="4"/>
        <v>2.8645614688260199E-2</v>
      </c>
      <c r="E177" s="31">
        <f t="shared" si="5"/>
        <v>-1.3624188568300897E-2</v>
      </c>
    </row>
    <row r="178" spans="1:5" x14ac:dyDescent="0.3">
      <c r="A178" s="31">
        <v>121</v>
      </c>
      <c r="B178" s="31">
        <v>72.5</v>
      </c>
      <c r="D178" s="31">
        <f t="shared" si="4"/>
        <v>4.9709961107249059E-3</v>
      </c>
      <c r="E178" s="31">
        <f t="shared" si="5"/>
        <v>-5.5021045888252766E-3</v>
      </c>
    </row>
    <row r="179" spans="1:5" x14ac:dyDescent="0.3">
      <c r="A179" s="31">
        <v>122.25</v>
      </c>
      <c r="B179" s="31">
        <v>73.550003000000004</v>
      </c>
      <c r="D179" s="31">
        <f t="shared" si="4"/>
        <v>1.027758275824023E-2</v>
      </c>
      <c r="E179" s="31">
        <f t="shared" si="5"/>
        <v>1.4378925975395924E-2</v>
      </c>
    </row>
    <row r="180" spans="1:5" x14ac:dyDescent="0.3">
      <c r="A180" s="31">
        <v>120.150002</v>
      </c>
      <c r="B180" s="31">
        <v>73</v>
      </c>
      <c r="D180" s="31">
        <f t="shared" si="4"/>
        <v>-1.7327149526644298E-2</v>
      </c>
      <c r="E180" s="31">
        <f t="shared" si="5"/>
        <v>-7.5060466876337969E-3</v>
      </c>
    </row>
    <row r="181" spans="1:5" x14ac:dyDescent="0.3">
      <c r="A181" s="31">
        <v>123.5</v>
      </c>
      <c r="B181" s="31">
        <v>73</v>
      </c>
      <c r="D181" s="31">
        <f t="shared" si="4"/>
        <v>2.7500177239694699E-2</v>
      </c>
      <c r="E181" s="31">
        <f t="shared" si="5"/>
        <v>0</v>
      </c>
    </row>
    <row r="182" spans="1:5" x14ac:dyDescent="0.3">
      <c r="A182" s="31">
        <v>124.349998</v>
      </c>
      <c r="B182" s="31">
        <v>71.650002000000001</v>
      </c>
      <c r="D182" s="31">
        <f t="shared" si="4"/>
        <v>6.8589980977468504E-3</v>
      </c>
      <c r="E182" s="31">
        <f t="shared" si="5"/>
        <v>-1.8666258960742456E-2</v>
      </c>
    </row>
    <row r="183" spans="1:5" x14ac:dyDescent="0.3">
      <c r="A183" s="31">
        <v>122.75</v>
      </c>
      <c r="B183" s="31">
        <v>71.900002000000001</v>
      </c>
      <c r="D183" s="31">
        <f t="shared" si="4"/>
        <v>-1.2950387491148643E-2</v>
      </c>
      <c r="E183" s="31">
        <f t="shared" si="5"/>
        <v>3.4831103557636228E-3</v>
      </c>
    </row>
    <row r="184" spans="1:5" x14ac:dyDescent="0.3">
      <c r="A184" s="31">
        <v>119.5</v>
      </c>
      <c r="B184" s="31">
        <v>71</v>
      </c>
      <c r="D184" s="31">
        <f t="shared" si="4"/>
        <v>-2.6833395303064576E-2</v>
      </c>
      <c r="E184" s="31">
        <f t="shared" si="5"/>
        <v>-1.2596415502096874E-2</v>
      </c>
    </row>
    <row r="185" spans="1:5" x14ac:dyDescent="0.3">
      <c r="A185" s="31">
        <v>123.800003</v>
      </c>
      <c r="B185" s="31">
        <v>70.349997999999999</v>
      </c>
      <c r="D185" s="31">
        <f t="shared" si="4"/>
        <v>3.5351013111563474E-2</v>
      </c>
      <c r="E185" s="31">
        <f t="shared" si="5"/>
        <v>-9.1971219101999475E-3</v>
      </c>
    </row>
    <row r="186" spans="1:5" x14ac:dyDescent="0.3">
      <c r="A186" s="31">
        <v>123.400002</v>
      </c>
      <c r="B186" s="31">
        <v>71.199996999999996</v>
      </c>
      <c r="D186" s="31">
        <f t="shared" si="4"/>
        <v>-3.2362568043859813E-3</v>
      </c>
      <c r="E186" s="31">
        <f t="shared" si="5"/>
        <v>1.2010021151982141E-2</v>
      </c>
    </row>
    <row r="187" spans="1:5" x14ac:dyDescent="0.3">
      <c r="A187" s="31">
        <v>125.400002</v>
      </c>
      <c r="B187" s="31">
        <v>72.599997999999999</v>
      </c>
      <c r="D187" s="31">
        <f t="shared" si="4"/>
        <v>1.6077516469040688E-2</v>
      </c>
      <c r="E187" s="31">
        <f t="shared" si="5"/>
        <v>1.9472117999443071E-2</v>
      </c>
    </row>
    <row r="188" spans="1:5" x14ac:dyDescent="0.3">
      <c r="A188" s="31">
        <v>130.699997</v>
      </c>
      <c r="B188" s="31">
        <v>77.400002000000001</v>
      </c>
      <c r="D188" s="31">
        <f t="shared" si="4"/>
        <v>4.1395953529064153E-2</v>
      </c>
      <c r="E188" s="31">
        <f t="shared" si="5"/>
        <v>6.4021912152933791E-2</v>
      </c>
    </row>
    <row r="189" spans="1:5" x14ac:dyDescent="0.3">
      <c r="A189" s="31">
        <v>131.25</v>
      </c>
      <c r="B189" s="31">
        <v>77.349997999999999</v>
      </c>
      <c r="D189" s="31">
        <f t="shared" si="4"/>
        <v>4.1993037948854749E-3</v>
      </c>
      <c r="E189" s="31">
        <f t="shared" si="5"/>
        <v>-6.4625527289599181E-4</v>
      </c>
    </row>
    <row r="190" spans="1:5" x14ac:dyDescent="0.3">
      <c r="A190" s="31">
        <v>129.699997</v>
      </c>
      <c r="B190" s="31">
        <v>81.949996999999996</v>
      </c>
      <c r="D190" s="31">
        <f t="shared" si="4"/>
        <v>-1.1879833279635894E-2</v>
      </c>
      <c r="E190" s="31">
        <f t="shared" si="5"/>
        <v>5.7768717419571979E-2</v>
      </c>
    </row>
    <row r="191" spans="1:5" x14ac:dyDescent="0.3">
      <c r="A191" s="31">
        <v>129.39999399999999</v>
      </c>
      <c r="B191" s="31">
        <v>82.650002000000001</v>
      </c>
      <c r="D191" s="31">
        <f t="shared" si="4"/>
        <v>-2.315732493149729E-3</v>
      </c>
      <c r="E191" s="31">
        <f t="shared" si="5"/>
        <v>8.5055798833096278E-3</v>
      </c>
    </row>
    <row r="192" spans="1:5" x14ac:dyDescent="0.3">
      <c r="A192" s="31">
        <v>136</v>
      </c>
      <c r="B192" s="31">
        <v>81</v>
      </c>
      <c r="D192" s="31">
        <f t="shared" si="4"/>
        <v>4.974655003710466E-2</v>
      </c>
      <c r="E192" s="31">
        <f t="shared" si="5"/>
        <v>-2.0165693793021251E-2</v>
      </c>
    </row>
    <row r="193" spans="1:5" x14ac:dyDescent="0.3">
      <c r="A193" s="31">
        <v>135.25</v>
      </c>
      <c r="B193" s="31">
        <v>80.449996999999996</v>
      </c>
      <c r="D193" s="31">
        <f t="shared" si="4"/>
        <v>-5.5299680094610861E-3</v>
      </c>
      <c r="E193" s="31">
        <f t="shared" si="5"/>
        <v>-6.8133185242896625E-3</v>
      </c>
    </row>
    <row r="194" spans="1:5" x14ac:dyDescent="0.3">
      <c r="A194" s="31">
        <v>138.35000600000001</v>
      </c>
      <c r="B194" s="31">
        <v>79.150002000000001</v>
      </c>
      <c r="D194" s="31">
        <f t="shared" si="4"/>
        <v>2.2661831874611987E-2</v>
      </c>
      <c r="E194" s="31">
        <f t="shared" si="5"/>
        <v>-1.6291024552650663E-2</v>
      </c>
    </row>
    <row r="195" spans="1:5" x14ac:dyDescent="0.3">
      <c r="A195" s="31">
        <v>139.89999399999999</v>
      </c>
      <c r="B195" s="31">
        <v>78.25</v>
      </c>
      <c r="D195" s="31">
        <f t="shared" ref="D195:D247" si="6">LN(A195/A194)</f>
        <v>1.1141089182454688E-2</v>
      </c>
      <c r="E195" s="31">
        <f t="shared" ref="E195:E247" si="7">LN(B195/B194)</f>
        <v>-1.1435982175235844E-2</v>
      </c>
    </row>
    <row r="196" spans="1:5" x14ac:dyDescent="0.3">
      <c r="A196" s="31">
        <v>140.75</v>
      </c>
      <c r="B196" s="31">
        <v>78.75</v>
      </c>
      <c r="D196" s="31">
        <f t="shared" si="6"/>
        <v>6.0574282361421745E-3</v>
      </c>
      <c r="E196" s="31">
        <f t="shared" si="7"/>
        <v>6.3694482854799285E-3</v>
      </c>
    </row>
    <row r="197" spans="1:5" x14ac:dyDescent="0.3">
      <c r="A197" s="31">
        <v>143.60000600000001</v>
      </c>
      <c r="B197" s="31">
        <v>77.699996999999996</v>
      </c>
      <c r="D197" s="31">
        <f t="shared" si="6"/>
        <v>2.0046431377052927E-2</v>
      </c>
      <c r="E197" s="31">
        <f t="shared" si="7"/>
        <v>-1.3423058942180108E-2</v>
      </c>
    </row>
    <row r="198" spans="1:5" x14ac:dyDescent="0.3">
      <c r="A198" s="31">
        <v>148.800003</v>
      </c>
      <c r="B198" s="31">
        <v>76.75</v>
      </c>
      <c r="D198" s="31">
        <f t="shared" si="6"/>
        <v>3.5571444163428917E-2</v>
      </c>
      <c r="E198" s="31">
        <f t="shared" si="7"/>
        <v>-1.2301832296255777E-2</v>
      </c>
    </row>
    <row r="199" spans="1:5" x14ac:dyDescent="0.3">
      <c r="A199" s="31">
        <v>146.050003</v>
      </c>
      <c r="B199" s="31">
        <v>76.699996999999996</v>
      </c>
      <c r="D199" s="31">
        <f t="shared" si="6"/>
        <v>-1.8654093185621255E-2</v>
      </c>
      <c r="E199" s="31">
        <f t="shared" si="7"/>
        <v>-6.517172075257814E-4</v>
      </c>
    </row>
    <row r="200" spans="1:5" x14ac:dyDescent="0.3">
      <c r="A200" s="31">
        <v>149.64999399999999</v>
      </c>
      <c r="B200" s="31">
        <v>76.400002000000001</v>
      </c>
      <c r="D200" s="31">
        <f t="shared" si="6"/>
        <v>2.4350144830494927E-2</v>
      </c>
      <c r="E200" s="31">
        <f t="shared" si="7"/>
        <v>-3.918946909295765E-3</v>
      </c>
    </row>
    <row r="201" spans="1:5" x14ac:dyDescent="0.3">
      <c r="A201" s="31">
        <v>148.5</v>
      </c>
      <c r="B201" s="31">
        <v>76.099997999999999</v>
      </c>
      <c r="D201" s="31">
        <f t="shared" si="6"/>
        <v>-7.7142359624011196E-3</v>
      </c>
      <c r="E201" s="31">
        <f t="shared" si="7"/>
        <v>-3.9344837640540448E-3</v>
      </c>
    </row>
    <row r="202" spans="1:5" x14ac:dyDescent="0.3">
      <c r="A202" s="31">
        <v>164.60000600000001</v>
      </c>
      <c r="B202" s="31">
        <v>76</v>
      </c>
      <c r="D202" s="31">
        <f t="shared" si="6"/>
        <v>0.10293336645221936</v>
      </c>
      <c r="E202" s="31">
        <f t="shared" si="7"/>
        <v>-1.3148983000997757E-3</v>
      </c>
    </row>
    <row r="203" spans="1:5" x14ac:dyDescent="0.3">
      <c r="A203" s="31">
        <v>172.75</v>
      </c>
      <c r="B203" s="31">
        <v>76</v>
      </c>
      <c r="D203" s="31">
        <f t="shared" si="6"/>
        <v>4.8327137952805632E-2</v>
      </c>
      <c r="E203" s="31">
        <f t="shared" si="7"/>
        <v>0</v>
      </c>
    </row>
    <row r="204" spans="1:5" x14ac:dyDescent="0.3">
      <c r="A204" s="31">
        <v>170.14999399999999</v>
      </c>
      <c r="B204" s="31">
        <v>75.599997999999999</v>
      </c>
      <c r="D204" s="31">
        <f t="shared" si="6"/>
        <v>-1.5165096963868495E-2</v>
      </c>
      <c r="E204" s="31">
        <f t="shared" si="7"/>
        <v>-5.2770835558705485E-3</v>
      </c>
    </row>
    <row r="205" spans="1:5" x14ac:dyDescent="0.3">
      <c r="A205" s="31">
        <v>166.60000600000001</v>
      </c>
      <c r="B205" s="31">
        <v>75.449996999999996</v>
      </c>
      <c r="D205" s="31">
        <f t="shared" si="6"/>
        <v>-2.1084599936763315E-2</v>
      </c>
      <c r="E205" s="31">
        <f t="shared" si="7"/>
        <v>-1.9861112780348526E-3</v>
      </c>
    </row>
    <row r="206" spans="1:5" x14ac:dyDescent="0.3">
      <c r="A206" s="31">
        <v>166.199997</v>
      </c>
      <c r="B206" s="31">
        <v>77.650002000000001</v>
      </c>
      <c r="D206" s="31">
        <f t="shared" si="6"/>
        <v>-2.403901376341386E-3</v>
      </c>
      <c r="E206" s="31">
        <f t="shared" si="7"/>
        <v>2.8741429898870189E-2</v>
      </c>
    </row>
    <row r="207" spans="1:5" x14ac:dyDescent="0.3">
      <c r="A207" s="31">
        <v>165.85000600000001</v>
      </c>
      <c r="B207" s="31">
        <v>75.800003000000004</v>
      </c>
      <c r="D207" s="31">
        <f t="shared" si="6"/>
        <v>-2.1080628004766606E-3</v>
      </c>
      <c r="E207" s="31">
        <f t="shared" si="7"/>
        <v>-2.4113243125134218E-2</v>
      </c>
    </row>
    <row r="208" spans="1:5" x14ac:dyDescent="0.3">
      <c r="A208" s="31">
        <v>163.800003</v>
      </c>
      <c r="B208" s="31">
        <v>79.449996999999996</v>
      </c>
      <c r="D208" s="31">
        <f t="shared" si="6"/>
        <v>-1.243761183634224E-2</v>
      </c>
      <c r="E208" s="31">
        <f t="shared" si="7"/>
        <v>4.7029522996965417E-2</v>
      </c>
    </row>
    <row r="209" spans="1:5" x14ac:dyDescent="0.3">
      <c r="A209" s="31">
        <v>161.75</v>
      </c>
      <c r="B209" s="31">
        <v>78.199996999999996</v>
      </c>
      <c r="D209" s="31">
        <f t="shared" si="6"/>
        <v>-1.2594256352977231E-2</v>
      </c>
      <c r="E209" s="31">
        <f t="shared" si="7"/>
        <v>-1.5858246035033694E-2</v>
      </c>
    </row>
    <row r="210" spans="1:5" x14ac:dyDescent="0.3">
      <c r="A210" s="31">
        <v>165.5</v>
      </c>
      <c r="B210" s="31">
        <v>77.25</v>
      </c>
      <c r="D210" s="31">
        <f t="shared" si="6"/>
        <v>2.2919261436107709E-2</v>
      </c>
      <c r="E210" s="31">
        <f t="shared" si="7"/>
        <v>-1.2222693410238423E-2</v>
      </c>
    </row>
    <row r="211" spans="1:5" x14ac:dyDescent="0.3">
      <c r="A211" s="31">
        <v>163.5</v>
      </c>
      <c r="B211" s="31">
        <v>77</v>
      </c>
      <c r="D211" s="31">
        <f t="shared" si="6"/>
        <v>-1.2158204479809519E-2</v>
      </c>
      <c r="E211" s="31">
        <f t="shared" si="7"/>
        <v>-3.2414939241709557E-3</v>
      </c>
    </row>
    <row r="212" spans="1:5" x14ac:dyDescent="0.3">
      <c r="A212" s="31">
        <v>159.35000600000001</v>
      </c>
      <c r="B212" s="31">
        <v>75.099997999999999</v>
      </c>
      <c r="D212" s="31">
        <f t="shared" si="6"/>
        <v>-2.5709911820998122E-2</v>
      </c>
      <c r="E212" s="31">
        <f t="shared" si="7"/>
        <v>-2.4984889714753621E-2</v>
      </c>
    </row>
    <row r="213" spans="1:5" x14ac:dyDescent="0.3">
      <c r="A213" s="31">
        <v>160.300003</v>
      </c>
      <c r="B213" s="31">
        <v>74.650002000000001</v>
      </c>
      <c r="D213" s="31">
        <f t="shared" si="6"/>
        <v>5.9439998141067787E-3</v>
      </c>
      <c r="E213" s="31">
        <f t="shared" si="7"/>
        <v>-6.0099813620366621E-3</v>
      </c>
    </row>
    <row r="214" spans="1:5" x14ac:dyDescent="0.3">
      <c r="A214" s="31">
        <v>158.35000600000001</v>
      </c>
      <c r="B214" s="31">
        <v>76</v>
      </c>
      <c r="D214" s="31">
        <f t="shared" si="6"/>
        <v>-1.2239267455020133E-2</v>
      </c>
      <c r="E214" s="31">
        <f t="shared" si="7"/>
        <v>1.7922789509437383E-2</v>
      </c>
    </row>
    <row r="215" spans="1:5" x14ac:dyDescent="0.3">
      <c r="A215" s="31">
        <v>162.949997</v>
      </c>
      <c r="B215" s="31">
        <v>74</v>
      </c>
      <c r="D215" s="31">
        <f t="shared" si="6"/>
        <v>2.8635575997618398E-2</v>
      </c>
      <c r="E215" s="31">
        <f t="shared" si="7"/>
        <v>-2.6668247082161294E-2</v>
      </c>
    </row>
    <row r="216" spans="1:5" x14ac:dyDescent="0.3">
      <c r="A216" s="31">
        <v>163.949997</v>
      </c>
      <c r="B216" s="31">
        <v>73.349997999999999</v>
      </c>
      <c r="D216" s="31">
        <f t="shared" si="6"/>
        <v>6.1180981193804827E-3</v>
      </c>
      <c r="E216" s="31">
        <f t="shared" si="7"/>
        <v>-8.8226158817097354E-3</v>
      </c>
    </row>
    <row r="217" spans="1:5" x14ac:dyDescent="0.3">
      <c r="A217" s="31">
        <v>163.60000600000001</v>
      </c>
      <c r="B217" s="31">
        <v>73.449996999999996</v>
      </c>
      <c r="D217" s="31">
        <f t="shared" si="6"/>
        <v>-2.1370241489327736E-3</v>
      </c>
      <c r="E217" s="31">
        <f t="shared" si="7"/>
        <v>1.3623844533137402E-3</v>
      </c>
    </row>
    <row r="218" spans="1:5" x14ac:dyDescent="0.3">
      <c r="A218" s="31">
        <v>156.85000600000001</v>
      </c>
      <c r="B218" s="31">
        <v>73.300003000000004</v>
      </c>
      <c r="D218" s="31">
        <f t="shared" si="6"/>
        <v>-4.2134487953668164E-2</v>
      </c>
      <c r="E218" s="31">
        <f t="shared" si="7"/>
        <v>-2.0442119554743374E-3</v>
      </c>
    </row>
    <row r="219" spans="1:5" x14ac:dyDescent="0.3">
      <c r="A219" s="31">
        <v>151.85000600000001</v>
      </c>
      <c r="B219" s="31">
        <v>71.949996999999996</v>
      </c>
      <c r="D219" s="31">
        <f t="shared" si="6"/>
        <v>-3.2396741885360555E-2</v>
      </c>
      <c r="E219" s="31">
        <f t="shared" si="7"/>
        <v>-1.8589258182545542E-2</v>
      </c>
    </row>
    <row r="220" spans="1:5" x14ac:dyDescent="0.3">
      <c r="A220" s="31">
        <v>153.60000600000001</v>
      </c>
      <c r="B220" s="31">
        <v>71.599997999999999</v>
      </c>
      <c r="D220" s="31">
        <f t="shared" si="6"/>
        <v>1.1458628771637119E-2</v>
      </c>
      <c r="E220" s="31">
        <f t="shared" si="7"/>
        <v>-4.8763456041152516E-3</v>
      </c>
    </row>
    <row r="221" spans="1:5" x14ac:dyDescent="0.3">
      <c r="A221" s="31">
        <v>154.800003</v>
      </c>
      <c r="B221" s="31">
        <v>71.550003000000004</v>
      </c>
      <c r="D221" s="31">
        <f t="shared" si="6"/>
        <v>7.7821207594005442E-3</v>
      </c>
      <c r="E221" s="31">
        <f t="shared" si="7"/>
        <v>-6.9849810245835222E-4</v>
      </c>
    </row>
    <row r="222" spans="1:5" x14ac:dyDescent="0.3">
      <c r="A222" s="31">
        <v>154.199997</v>
      </c>
      <c r="B222" s="31">
        <v>71.25</v>
      </c>
      <c r="D222" s="31">
        <f t="shared" si="6"/>
        <v>-3.8835388614955639E-3</v>
      </c>
      <c r="E222" s="31">
        <f t="shared" si="7"/>
        <v>-4.2017287824203976E-3</v>
      </c>
    </row>
    <row r="223" spans="1:5" x14ac:dyDescent="0.3">
      <c r="A223" s="31">
        <v>152.85000600000001</v>
      </c>
      <c r="B223" s="31">
        <v>70.900002000000001</v>
      </c>
      <c r="D223" s="31">
        <f t="shared" si="6"/>
        <v>-8.79335408296247E-3</v>
      </c>
      <c r="E223" s="31">
        <f t="shared" si="7"/>
        <v>-4.9243574019337379E-3</v>
      </c>
    </row>
    <row r="224" spans="1:5" x14ac:dyDescent="0.3">
      <c r="A224" s="31">
        <v>155.550003</v>
      </c>
      <c r="B224" s="31">
        <v>73.199996999999996</v>
      </c>
      <c r="D224" s="31">
        <f t="shared" si="6"/>
        <v>1.7510155039035444E-2</v>
      </c>
      <c r="E224" s="31">
        <f t="shared" si="7"/>
        <v>3.1924918236832314E-2</v>
      </c>
    </row>
    <row r="225" spans="1:5" x14ac:dyDescent="0.3">
      <c r="A225" s="31">
        <v>158.14999399999999</v>
      </c>
      <c r="B225" s="31">
        <v>75.5</v>
      </c>
      <c r="D225" s="31">
        <f t="shared" si="6"/>
        <v>1.6576669182942289E-2</v>
      </c>
      <c r="E225" s="31">
        <f t="shared" si="7"/>
        <v>3.0937276271320605E-2</v>
      </c>
    </row>
    <row r="226" spans="1:5" x14ac:dyDescent="0.3">
      <c r="A226" s="31">
        <v>158.699997</v>
      </c>
      <c r="B226" s="31">
        <v>75.699996999999996</v>
      </c>
      <c r="D226" s="31">
        <f t="shared" si="6"/>
        <v>3.471696815780335E-3</v>
      </c>
      <c r="E226" s="31">
        <f t="shared" si="7"/>
        <v>2.6454645583044042E-3</v>
      </c>
    </row>
    <row r="227" spans="1:5" x14ac:dyDescent="0.3">
      <c r="A227" s="31">
        <v>156.85000600000001</v>
      </c>
      <c r="B227" s="31">
        <v>74.300003000000004</v>
      </c>
      <c r="D227" s="31">
        <f t="shared" si="6"/>
        <v>-1.1725635738976945E-2</v>
      </c>
      <c r="E227" s="31">
        <f t="shared" si="7"/>
        <v>-1.8667128712720086E-2</v>
      </c>
    </row>
    <row r="228" spans="1:5" x14ac:dyDescent="0.3">
      <c r="A228" s="31">
        <v>155.60000600000001</v>
      </c>
      <c r="B228" s="31">
        <v>76</v>
      </c>
      <c r="D228" s="31">
        <f t="shared" si="6"/>
        <v>-8.0013225850926479E-3</v>
      </c>
      <c r="E228" s="31">
        <f t="shared" si="7"/>
        <v>2.2622348185767846E-2</v>
      </c>
    </row>
    <row r="229" spans="1:5" x14ac:dyDescent="0.3">
      <c r="A229" s="31">
        <v>162.25</v>
      </c>
      <c r="B229" s="31">
        <v>74.349997999999999</v>
      </c>
      <c r="D229" s="31">
        <f t="shared" si="6"/>
        <v>4.1849705279497537E-2</v>
      </c>
      <c r="E229" s="31">
        <f t="shared" si="7"/>
        <v>-2.1949694279965615E-2</v>
      </c>
    </row>
    <row r="230" spans="1:5" x14ac:dyDescent="0.3">
      <c r="A230" s="31">
        <v>159.699997</v>
      </c>
      <c r="B230" s="31">
        <v>79.400002000000001</v>
      </c>
      <c r="D230" s="31">
        <f t="shared" si="6"/>
        <v>-1.5841319148455171E-2</v>
      </c>
      <c r="E230" s="31">
        <f t="shared" si="7"/>
        <v>6.5714747435641138E-2</v>
      </c>
    </row>
    <row r="231" spans="1:5" x14ac:dyDescent="0.3">
      <c r="A231" s="31">
        <v>159.25</v>
      </c>
      <c r="B231" s="31">
        <v>79.349997999999999</v>
      </c>
      <c r="D231" s="31">
        <f t="shared" si="6"/>
        <v>-2.8217419834714774E-3</v>
      </c>
      <c r="E231" s="31">
        <f t="shared" si="7"/>
        <v>-6.2997167437774657E-4</v>
      </c>
    </row>
    <row r="232" spans="1:5" x14ac:dyDescent="0.3">
      <c r="A232" s="31">
        <v>157</v>
      </c>
      <c r="B232" s="31">
        <v>78.599997999999999</v>
      </c>
      <c r="D232" s="31">
        <f t="shared" si="6"/>
        <v>-1.4229489103964651E-2</v>
      </c>
      <c r="E232" s="31">
        <f t="shared" si="7"/>
        <v>-9.4967477777609371E-3</v>
      </c>
    </row>
    <row r="233" spans="1:5" x14ac:dyDescent="0.3">
      <c r="A233" s="31">
        <v>153.699997</v>
      </c>
      <c r="B233" s="31">
        <v>80.099997999999999</v>
      </c>
      <c r="D233" s="31">
        <f t="shared" si="6"/>
        <v>-2.1243174322300717E-2</v>
      </c>
      <c r="E233" s="31">
        <f t="shared" si="7"/>
        <v>1.8904155115656192E-2</v>
      </c>
    </row>
    <row r="234" spans="1:5" x14ac:dyDescent="0.3">
      <c r="A234" s="31">
        <v>147.699997</v>
      </c>
      <c r="B234" s="31">
        <v>85.150002000000001</v>
      </c>
      <c r="D234" s="31">
        <f t="shared" si="6"/>
        <v>-3.9819461800115571E-2</v>
      </c>
      <c r="E234" s="31">
        <f t="shared" si="7"/>
        <v>6.1138601491135279E-2</v>
      </c>
    </row>
    <row r="235" spans="1:5" x14ac:dyDescent="0.3">
      <c r="A235" s="31">
        <v>155.85000600000001</v>
      </c>
      <c r="B235" s="31">
        <v>87.300003000000004</v>
      </c>
      <c r="D235" s="31">
        <f t="shared" si="6"/>
        <v>5.3710875486009856E-2</v>
      </c>
      <c r="E235" s="31">
        <f t="shared" si="7"/>
        <v>2.4936066613157715E-2</v>
      </c>
    </row>
    <row r="236" spans="1:5" x14ac:dyDescent="0.3">
      <c r="A236" s="31">
        <v>156</v>
      </c>
      <c r="B236" s="31">
        <v>83.400002000000001</v>
      </c>
      <c r="D236" s="31">
        <f t="shared" si="6"/>
        <v>9.6196253763530955E-4</v>
      </c>
      <c r="E236" s="31">
        <f t="shared" si="7"/>
        <v>-4.5702163864300982E-2</v>
      </c>
    </row>
    <row r="237" spans="1:5" x14ac:dyDescent="0.3">
      <c r="A237" s="31">
        <v>152.25</v>
      </c>
      <c r="B237" s="31">
        <v>79.400002000000001</v>
      </c>
      <c r="D237" s="31">
        <f t="shared" si="6"/>
        <v>-2.4332100659530669E-2</v>
      </c>
      <c r="E237" s="31">
        <f t="shared" si="7"/>
        <v>-4.914993990350959E-2</v>
      </c>
    </row>
    <row r="238" spans="1:5" x14ac:dyDescent="0.3">
      <c r="A238" s="31">
        <v>146.050003</v>
      </c>
      <c r="B238" s="31">
        <v>73</v>
      </c>
      <c r="D238" s="31">
        <f t="shared" si="6"/>
        <v>-4.1574857215346005E-2</v>
      </c>
      <c r="E238" s="31">
        <f t="shared" si="7"/>
        <v>-8.4038952293615438E-2</v>
      </c>
    </row>
    <row r="239" spans="1:5" x14ac:dyDescent="0.3">
      <c r="A239" s="31">
        <v>147.75</v>
      </c>
      <c r="B239" s="31">
        <v>73.25</v>
      </c>
      <c r="D239" s="31">
        <f t="shared" si="6"/>
        <v>1.1572606911547156E-2</v>
      </c>
      <c r="E239" s="31">
        <f t="shared" si="7"/>
        <v>3.4188067487854611E-3</v>
      </c>
    </row>
    <row r="240" spans="1:5" x14ac:dyDescent="0.3">
      <c r="A240" s="31">
        <v>143.64999399999999</v>
      </c>
      <c r="B240" s="31">
        <v>72.150002000000001</v>
      </c>
      <c r="D240" s="31">
        <f t="shared" si="6"/>
        <v>-2.8141912629096509E-2</v>
      </c>
      <c r="E240" s="31">
        <f t="shared" si="7"/>
        <v>-1.5130934957269505E-2</v>
      </c>
    </row>
    <row r="241" spans="1:5" x14ac:dyDescent="0.3">
      <c r="A241" s="31">
        <v>144.64999399999999</v>
      </c>
      <c r="B241" s="31">
        <v>72.400002000000001</v>
      </c>
      <c r="D241" s="31">
        <f t="shared" si="6"/>
        <v>6.9372462855990689E-3</v>
      </c>
      <c r="E241" s="31">
        <f t="shared" si="7"/>
        <v>3.4590140760723926E-3</v>
      </c>
    </row>
    <row r="242" spans="1:5" x14ac:dyDescent="0.3">
      <c r="A242" s="31">
        <v>146.85000600000001</v>
      </c>
      <c r="B242" s="31">
        <v>72.25</v>
      </c>
      <c r="D242" s="31">
        <f t="shared" si="6"/>
        <v>1.5094708559936613E-2</v>
      </c>
      <c r="E242" s="31">
        <f t="shared" si="7"/>
        <v>-2.0740000234381693E-3</v>
      </c>
    </row>
    <row r="243" spans="1:5" x14ac:dyDescent="0.3">
      <c r="A243" s="31">
        <v>145.85000600000001</v>
      </c>
      <c r="B243" s="31">
        <v>71.699996999999996</v>
      </c>
      <c r="D243" s="31">
        <f t="shared" si="6"/>
        <v>-6.8329610507614595E-3</v>
      </c>
      <c r="E243" s="31">
        <f t="shared" si="7"/>
        <v>-7.6416212279720288E-3</v>
      </c>
    </row>
    <row r="244" spans="1:5" x14ac:dyDescent="0.3">
      <c r="A244" s="31">
        <v>146.25</v>
      </c>
      <c r="B244" s="31">
        <v>70.349997999999999</v>
      </c>
      <c r="D244" s="31">
        <f t="shared" si="6"/>
        <v>2.7387486600806226E-3</v>
      </c>
      <c r="E244" s="31">
        <f t="shared" si="7"/>
        <v>-1.9007950633454018E-2</v>
      </c>
    </row>
    <row r="245" spans="1:5" x14ac:dyDescent="0.3">
      <c r="A245" s="31">
        <v>150.35000600000001</v>
      </c>
      <c r="B245" s="31">
        <v>69.300003000000004</v>
      </c>
      <c r="D245" s="31">
        <f t="shared" si="6"/>
        <v>2.7648463229455494E-2</v>
      </c>
      <c r="E245" s="31">
        <f t="shared" si="7"/>
        <v>-1.5037805645215556E-2</v>
      </c>
    </row>
    <row r="246" spans="1:5" x14ac:dyDescent="0.3">
      <c r="A246" s="31">
        <v>149.89999399999999</v>
      </c>
      <c r="B246" s="31">
        <v>71.650002000000001</v>
      </c>
      <c r="D246" s="31">
        <f t="shared" si="6"/>
        <v>-2.9975842595545924E-3</v>
      </c>
      <c r="E246" s="31">
        <f t="shared" si="7"/>
        <v>3.3348232701748769E-2</v>
      </c>
    </row>
    <row r="247" spans="1:5" x14ac:dyDescent="0.3">
      <c r="A247" s="31">
        <v>148</v>
      </c>
      <c r="B247" s="31">
        <v>70.75</v>
      </c>
      <c r="D247" s="31">
        <f t="shared" si="6"/>
        <v>-1.2756091317751661E-2</v>
      </c>
      <c r="E247" s="31">
        <f t="shared" si="7"/>
        <v>-1.264064566430176E-2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D8611-9209-4E16-8476-40C9FCA2877C}">
  <dimension ref="A1:I247"/>
  <sheetViews>
    <sheetView tabSelected="1" workbookViewId="0">
      <selection activeCell="H11" sqref="H11"/>
    </sheetView>
  </sheetViews>
  <sheetFormatPr defaultRowHeight="14.4" x14ac:dyDescent="0.3"/>
  <cols>
    <col min="4" max="4" width="22.88671875" customWidth="1"/>
    <col min="5" max="5" width="20.6640625" customWidth="1"/>
    <col min="8" max="8" width="40.88671875" customWidth="1"/>
    <col min="9" max="9" width="22.88671875" customWidth="1"/>
  </cols>
  <sheetData>
    <row r="1" spans="1:9" x14ac:dyDescent="0.3">
      <c r="A1" s="39" t="s">
        <v>6</v>
      </c>
      <c r="B1" s="39" t="s">
        <v>8</v>
      </c>
      <c r="D1" s="38" t="s">
        <v>61</v>
      </c>
      <c r="E1" s="38" t="s">
        <v>57</v>
      </c>
    </row>
    <row r="2" spans="1:9" x14ac:dyDescent="0.3">
      <c r="A2" s="31">
        <v>1388</v>
      </c>
      <c r="B2" s="31">
        <v>107.900002</v>
      </c>
      <c r="D2" s="31"/>
      <c r="E2" s="31"/>
    </row>
    <row r="3" spans="1:9" x14ac:dyDescent="0.3">
      <c r="A3" s="31">
        <v>1394.9499510000001</v>
      </c>
      <c r="B3" s="31">
        <v>105.25</v>
      </c>
      <c r="D3" s="31">
        <f t="shared" ref="D3:D66" si="0">LN(A3/A2)</f>
        <v>4.9946751257513187E-3</v>
      </c>
      <c r="E3" s="31">
        <f t="shared" ref="E3:E66" si="1">LN(B3/B2)</f>
        <v>-2.486641823727918E-2</v>
      </c>
    </row>
    <row r="4" spans="1:9" ht="15" thickBot="1" x14ac:dyDescent="0.35">
      <c r="A4" s="31">
        <v>1416.8000489999999</v>
      </c>
      <c r="B4" s="31">
        <v>107.300003</v>
      </c>
      <c r="D4" s="31">
        <f t="shared" si="0"/>
        <v>1.5542304861102118E-2</v>
      </c>
      <c r="E4" s="31">
        <f t="shared" si="1"/>
        <v>1.9290205033155212E-2</v>
      </c>
    </row>
    <row r="5" spans="1:9" ht="15" thickBot="1" x14ac:dyDescent="0.35">
      <c r="A5" s="31">
        <v>1445</v>
      </c>
      <c r="B5" s="31">
        <v>106.25</v>
      </c>
      <c r="D5" s="31">
        <f t="shared" si="0"/>
        <v>1.9708479492929174E-2</v>
      </c>
      <c r="E5" s="31">
        <f t="shared" si="1"/>
        <v>-9.8338697911197082E-3</v>
      </c>
      <c r="H5" s="37" t="s">
        <v>51</v>
      </c>
      <c r="I5" s="34">
        <f>AVERAGE(RETURNHDFC)</f>
        <v>3.9222787208047065E-4</v>
      </c>
    </row>
    <row r="6" spans="1:9" ht="15" thickBot="1" x14ac:dyDescent="0.35">
      <c r="A6" s="31">
        <v>1439.6999510000001</v>
      </c>
      <c r="B6" s="31">
        <v>105</v>
      </c>
      <c r="D6" s="31">
        <f t="shared" si="0"/>
        <v>-3.6745970490919501E-3</v>
      </c>
      <c r="E6" s="31">
        <f t="shared" si="1"/>
        <v>-1.1834457647002796E-2</v>
      </c>
      <c r="H6" s="37" t="s">
        <v>60</v>
      </c>
      <c r="I6" s="34">
        <f>_xlfn.VAR.S(RETURNHDFC)</f>
        <v>1.9575710489253928E-4</v>
      </c>
    </row>
    <row r="7" spans="1:9" ht="15" thickBot="1" x14ac:dyDescent="0.35">
      <c r="A7" s="31">
        <v>1423.849976</v>
      </c>
      <c r="B7" s="31">
        <v>100.75</v>
      </c>
      <c r="D7" s="31">
        <f t="shared" si="0"/>
        <v>-1.1070271008219229E-2</v>
      </c>
      <c r="E7" s="31">
        <f t="shared" si="1"/>
        <v>-4.1318149330730976E-2</v>
      </c>
      <c r="H7" s="37" t="s">
        <v>49</v>
      </c>
      <c r="I7" s="34">
        <v>0.5</v>
      </c>
    </row>
    <row r="8" spans="1:9" x14ac:dyDescent="0.3">
      <c r="A8" s="31">
        <v>1384.8000489999999</v>
      </c>
      <c r="B8" s="31">
        <v>90.199996999999996</v>
      </c>
      <c r="D8" s="31">
        <f t="shared" si="0"/>
        <v>-2.7808693243051592E-2</v>
      </c>
      <c r="E8" s="31">
        <f t="shared" si="1"/>
        <v>-0.11061280701763855</v>
      </c>
    </row>
    <row r="9" spans="1:9" ht="15" thickBot="1" x14ac:dyDescent="0.35">
      <c r="A9" s="31">
        <v>1380.9499510000001</v>
      </c>
      <c r="B9" s="31">
        <v>97.75</v>
      </c>
      <c r="D9" s="31">
        <f t="shared" si="0"/>
        <v>-2.7841276232195367E-3</v>
      </c>
      <c r="E9" s="31">
        <f t="shared" si="1"/>
        <v>8.038380505632127E-2</v>
      </c>
    </row>
    <row r="10" spans="1:9" ht="15" thickBot="1" x14ac:dyDescent="0.35">
      <c r="A10" s="31">
        <v>1404</v>
      </c>
      <c r="B10" s="31">
        <v>99.449996999999996</v>
      </c>
      <c r="D10" s="31">
        <f t="shared" si="0"/>
        <v>1.6553672962806017E-2</v>
      </c>
      <c r="E10" s="31">
        <f t="shared" si="1"/>
        <v>1.7241776268593065E-2</v>
      </c>
      <c r="H10" s="36" t="s">
        <v>56</v>
      </c>
      <c r="I10" s="34">
        <f>AVERAGE(RETURNSPICEJET)</f>
        <v>-1.7226626705160114E-3</v>
      </c>
    </row>
    <row r="11" spans="1:9" ht="15" thickBot="1" x14ac:dyDescent="0.35">
      <c r="A11" s="31">
        <v>1421</v>
      </c>
      <c r="B11" s="31">
        <v>97.5</v>
      </c>
      <c r="D11" s="31">
        <f t="shared" si="0"/>
        <v>1.2035543511344312E-2</v>
      </c>
      <c r="E11" s="31">
        <f t="shared" si="1"/>
        <v>-1.9802597130266691E-2</v>
      </c>
      <c r="H11" s="36" t="s">
        <v>59</v>
      </c>
      <c r="I11" s="34">
        <f>_xlfn.VAR.S(RETURNSPICEJET)</f>
        <v>6.7114399732667222E-4</v>
      </c>
    </row>
    <row r="12" spans="1:9" ht="15" thickBot="1" x14ac:dyDescent="0.35">
      <c r="A12" s="31">
        <v>1434.75</v>
      </c>
      <c r="B12" s="31">
        <v>97.400002000000001</v>
      </c>
      <c r="D12" s="31">
        <f t="shared" si="0"/>
        <v>9.6297688913712324E-3</v>
      </c>
      <c r="E12" s="31">
        <f t="shared" si="1"/>
        <v>-1.0261468214313842E-3</v>
      </c>
      <c r="H12" s="36" t="s">
        <v>54</v>
      </c>
      <c r="I12" s="34">
        <v>0.5</v>
      </c>
    </row>
    <row r="13" spans="1:9" x14ac:dyDescent="0.3">
      <c r="A13" s="31">
        <v>1439.900024</v>
      </c>
      <c r="B13" s="31">
        <v>97.449996999999996</v>
      </c>
      <c r="D13" s="31">
        <f t="shared" si="0"/>
        <v>3.5830653935769586E-3</v>
      </c>
      <c r="E13" s="31">
        <f t="shared" si="1"/>
        <v>5.1316398618125717E-4</v>
      </c>
    </row>
    <row r="14" spans="1:9" ht="15" thickBot="1" x14ac:dyDescent="0.35">
      <c r="A14" s="31">
        <v>1444</v>
      </c>
      <c r="B14" s="31">
        <v>96.199996999999996</v>
      </c>
      <c r="D14" s="31">
        <f t="shared" si="0"/>
        <v>2.8433570707227006E-3</v>
      </c>
      <c r="E14" s="31">
        <f t="shared" si="1"/>
        <v>-1.2910068681922302E-2</v>
      </c>
    </row>
    <row r="15" spans="1:9" ht="15" thickBot="1" x14ac:dyDescent="0.35">
      <c r="A15" s="31">
        <v>1443</v>
      </c>
      <c r="B15" s="31">
        <v>95.699996999999996</v>
      </c>
      <c r="D15" s="31">
        <f t="shared" si="0"/>
        <v>-6.9276067890071597E-4</v>
      </c>
      <c r="E15" s="31">
        <f t="shared" si="1"/>
        <v>-5.2110593756833816E-3</v>
      </c>
      <c r="H15" s="35" t="s">
        <v>45</v>
      </c>
      <c r="I15" s="34">
        <f>I7*I5+I12*I10</f>
        <v>-6.6521739921777045E-4</v>
      </c>
    </row>
    <row r="16" spans="1:9" ht="15" thickBot="1" x14ac:dyDescent="0.35">
      <c r="A16" s="31">
        <v>1438</v>
      </c>
      <c r="B16" s="31">
        <v>97.199996999999996</v>
      </c>
      <c r="D16" s="31">
        <f t="shared" si="0"/>
        <v>-3.4710204928788554E-3</v>
      </c>
      <c r="E16" s="31">
        <f t="shared" si="1"/>
        <v>1.555241349124967E-2</v>
      </c>
      <c r="H16" s="35" t="s">
        <v>44</v>
      </c>
      <c r="I16" s="34">
        <f>I12*I11+I7*I6</f>
        <v>4.3345055110960575E-4</v>
      </c>
    </row>
    <row r="17" spans="1:9" x14ac:dyDescent="0.3">
      <c r="A17" s="31">
        <v>1430.75</v>
      </c>
      <c r="B17" s="31">
        <v>95.349997999999999</v>
      </c>
      <c r="D17" s="31">
        <f t="shared" si="0"/>
        <v>-5.0544769917803952E-3</v>
      </c>
      <c r="E17" s="31">
        <f t="shared" si="1"/>
        <v>-1.9216369531121488E-2</v>
      </c>
    </row>
    <row r="18" spans="1:9" ht="15" thickBot="1" x14ac:dyDescent="0.35">
      <c r="A18" s="31">
        <v>1440</v>
      </c>
      <c r="B18" s="31">
        <v>95.5</v>
      </c>
      <c r="D18" s="31">
        <f t="shared" si="0"/>
        <v>6.4443312808346543E-3</v>
      </c>
      <c r="E18" s="31">
        <f t="shared" si="1"/>
        <v>1.5719364156106131E-3</v>
      </c>
    </row>
    <row r="19" spans="1:9" x14ac:dyDescent="0.3">
      <c r="A19" s="31">
        <v>1432.599976</v>
      </c>
      <c r="B19" s="31">
        <v>95.099997999999999</v>
      </c>
      <c r="D19" s="31">
        <f t="shared" si="0"/>
        <v>-5.1521551424528944E-3</v>
      </c>
      <c r="E19" s="31">
        <f t="shared" si="1"/>
        <v>-4.1972989658343477E-3</v>
      </c>
      <c r="H19" s="33" t="s">
        <v>43</v>
      </c>
      <c r="I19" s="32">
        <f>CORREL(A2:A247,B2:B247)</f>
        <v>-8.8399752805904064E-2</v>
      </c>
    </row>
    <row r="20" spans="1:9" x14ac:dyDescent="0.3">
      <c r="A20" s="31">
        <v>1442</v>
      </c>
      <c r="B20" s="31">
        <v>94.949996999999996</v>
      </c>
      <c r="D20" s="31">
        <f t="shared" si="0"/>
        <v>6.5400804173008633E-3</v>
      </c>
      <c r="E20" s="31">
        <f t="shared" si="1"/>
        <v>-1.5785428581324228E-3</v>
      </c>
    </row>
    <row r="21" spans="1:9" x14ac:dyDescent="0.3">
      <c r="A21" s="31">
        <v>1464.900024</v>
      </c>
      <c r="B21" s="31">
        <v>94.349997999999999</v>
      </c>
      <c r="D21" s="31">
        <f t="shared" si="0"/>
        <v>1.5755958274200687E-2</v>
      </c>
      <c r="E21" s="31">
        <f t="shared" si="1"/>
        <v>-6.3391550458270305E-3</v>
      </c>
    </row>
    <row r="22" spans="1:9" x14ac:dyDescent="0.3">
      <c r="A22" s="31">
        <v>1487.6999510000001</v>
      </c>
      <c r="B22" s="31">
        <v>95.650002000000001</v>
      </c>
      <c r="D22" s="31">
        <f t="shared" si="0"/>
        <v>1.5444273107354243E-2</v>
      </c>
      <c r="E22" s="31">
        <f t="shared" si="1"/>
        <v>1.3684466178937081E-2</v>
      </c>
    </row>
    <row r="23" spans="1:9" x14ac:dyDescent="0.3">
      <c r="A23" s="31">
        <v>1496.900024</v>
      </c>
      <c r="B23" s="31">
        <v>94.75</v>
      </c>
      <c r="D23" s="31">
        <f t="shared" si="0"/>
        <v>6.1650487278758371E-3</v>
      </c>
      <c r="E23" s="31">
        <f t="shared" si="1"/>
        <v>-9.4538728332920399E-3</v>
      </c>
    </row>
    <row r="24" spans="1:9" x14ac:dyDescent="0.3">
      <c r="A24" s="31">
        <v>1488</v>
      </c>
      <c r="B24" s="31">
        <v>92.949996999999996</v>
      </c>
      <c r="D24" s="31">
        <f t="shared" si="0"/>
        <v>-5.9633825612879898E-3</v>
      </c>
      <c r="E24" s="31">
        <f t="shared" si="1"/>
        <v>-1.9180162070500151E-2</v>
      </c>
    </row>
    <row r="25" spans="1:9" x14ac:dyDescent="0.3">
      <c r="A25" s="31">
        <v>1471.650024</v>
      </c>
      <c r="B25" s="31">
        <v>91.900002000000001</v>
      </c>
      <c r="D25" s="31">
        <f t="shared" si="0"/>
        <v>-1.1048699807302262E-2</v>
      </c>
      <c r="E25" s="31">
        <f t="shared" si="1"/>
        <v>-1.1360630767608761E-2</v>
      </c>
    </row>
    <row r="26" spans="1:9" x14ac:dyDescent="0.3">
      <c r="A26" s="31">
        <v>1502.849976</v>
      </c>
      <c r="B26" s="31">
        <v>90.5</v>
      </c>
      <c r="D26" s="31">
        <f t="shared" si="0"/>
        <v>2.0979052817989011E-2</v>
      </c>
      <c r="E26" s="31">
        <f t="shared" si="1"/>
        <v>-1.5351200418546321E-2</v>
      </c>
    </row>
    <row r="27" spans="1:9" x14ac:dyDescent="0.3">
      <c r="A27" s="31">
        <v>1511.650024</v>
      </c>
      <c r="B27" s="31">
        <v>91.199996999999996</v>
      </c>
      <c r="D27" s="31">
        <f t="shared" si="0"/>
        <v>5.8384959349904609E-3</v>
      </c>
      <c r="E27" s="31">
        <f t="shared" si="1"/>
        <v>7.7050134796678828E-3</v>
      </c>
    </row>
    <row r="28" spans="1:9" x14ac:dyDescent="0.3">
      <c r="A28" s="31">
        <v>1501</v>
      </c>
      <c r="B28" s="31">
        <v>93.699996999999996</v>
      </c>
      <c r="D28" s="31">
        <f t="shared" si="0"/>
        <v>-7.0702327052524112E-3</v>
      </c>
      <c r="E28" s="31">
        <f t="shared" si="1"/>
        <v>2.704329304175181E-2</v>
      </c>
    </row>
    <row r="29" spans="1:9" x14ac:dyDescent="0.3">
      <c r="A29" s="31">
        <v>1494.349976</v>
      </c>
      <c r="B29" s="31">
        <v>93.5</v>
      </c>
      <c r="D29" s="31">
        <f t="shared" si="0"/>
        <v>-4.4402390232293129E-3</v>
      </c>
      <c r="E29" s="31">
        <f t="shared" si="1"/>
        <v>-2.136720932658865E-3</v>
      </c>
    </row>
    <row r="30" spans="1:9" x14ac:dyDescent="0.3">
      <c r="A30" s="31">
        <v>1467.900024</v>
      </c>
      <c r="B30" s="31">
        <v>90.150002000000001</v>
      </c>
      <c r="D30" s="31">
        <f t="shared" si="0"/>
        <v>-1.7858489297157543E-2</v>
      </c>
      <c r="E30" s="31">
        <f t="shared" si="1"/>
        <v>-3.64864644600685E-2</v>
      </c>
    </row>
    <row r="31" spans="1:9" x14ac:dyDescent="0.3">
      <c r="A31" s="31">
        <v>1481</v>
      </c>
      <c r="B31" s="31">
        <v>88.849997999999999</v>
      </c>
      <c r="D31" s="31">
        <f t="shared" si="0"/>
        <v>8.8847109547238162E-3</v>
      </c>
      <c r="E31" s="31">
        <f t="shared" si="1"/>
        <v>-1.4525439743760823E-2</v>
      </c>
    </row>
    <row r="32" spans="1:9" x14ac:dyDescent="0.3">
      <c r="A32" s="31">
        <v>1471.900024</v>
      </c>
      <c r="B32" s="31">
        <v>85.699996999999996</v>
      </c>
      <c r="D32" s="31">
        <f t="shared" si="0"/>
        <v>-6.1634357638023496E-3</v>
      </c>
      <c r="E32" s="31">
        <f t="shared" si="1"/>
        <v>-3.6096741492912886E-2</v>
      </c>
    </row>
    <row r="33" spans="1:5" x14ac:dyDescent="0.3">
      <c r="A33" s="31">
        <v>1401.3000489999999</v>
      </c>
      <c r="B33" s="31">
        <v>83.800003000000004</v>
      </c>
      <c r="D33" s="31">
        <f t="shared" si="0"/>
        <v>-4.915368736029492E-2</v>
      </c>
      <c r="E33" s="31">
        <f t="shared" si="1"/>
        <v>-2.2419747310339695E-2</v>
      </c>
    </row>
    <row r="34" spans="1:5" x14ac:dyDescent="0.3">
      <c r="A34" s="31">
        <v>1408.75</v>
      </c>
      <c r="B34" s="31">
        <v>84.5</v>
      </c>
      <c r="D34" s="31">
        <f t="shared" si="0"/>
        <v>5.3023742102844221E-3</v>
      </c>
      <c r="E34" s="31">
        <f t="shared" si="1"/>
        <v>8.3184910755687153E-3</v>
      </c>
    </row>
    <row r="35" spans="1:5" x14ac:dyDescent="0.3">
      <c r="A35" s="31">
        <v>1482.5</v>
      </c>
      <c r="B35" s="31">
        <v>85.699996999999996</v>
      </c>
      <c r="D35" s="31">
        <f t="shared" si="0"/>
        <v>5.1027065517894481E-2</v>
      </c>
      <c r="E35" s="31">
        <f t="shared" si="1"/>
        <v>1.4101256234771015E-2</v>
      </c>
    </row>
    <row r="36" spans="1:5" x14ac:dyDescent="0.3">
      <c r="A36" s="31">
        <v>1578.5</v>
      </c>
      <c r="B36" s="31">
        <v>87.099997999999999</v>
      </c>
      <c r="D36" s="31">
        <f t="shared" si="0"/>
        <v>6.2745177126165882E-2</v>
      </c>
      <c r="E36" s="31">
        <f t="shared" si="1"/>
        <v>1.620407029844528E-2</v>
      </c>
    </row>
    <row r="37" spans="1:5" x14ac:dyDescent="0.3">
      <c r="A37" s="31">
        <v>1581.6999510000001</v>
      </c>
      <c r="B37" s="31">
        <v>86.699996999999996</v>
      </c>
      <c r="D37" s="31">
        <f t="shared" si="0"/>
        <v>2.0251579920702264E-3</v>
      </c>
      <c r="E37" s="31">
        <f t="shared" si="1"/>
        <v>-4.6030117119249744E-3</v>
      </c>
    </row>
    <row r="38" spans="1:5" x14ac:dyDescent="0.3">
      <c r="A38" s="31">
        <v>1588</v>
      </c>
      <c r="B38" s="31">
        <v>88.199996999999996</v>
      </c>
      <c r="D38" s="31">
        <f t="shared" si="0"/>
        <v>3.975175816964327E-3</v>
      </c>
      <c r="E38" s="31">
        <f t="shared" si="1"/>
        <v>1.7153079814720133E-2</v>
      </c>
    </row>
    <row r="39" spans="1:5" x14ac:dyDescent="0.3">
      <c r="A39" s="31">
        <v>1618.25</v>
      </c>
      <c r="B39" s="31">
        <v>92</v>
      </c>
      <c r="D39" s="31">
        <f t="shared" si="0"/>
        <v>1.8869955618538565E-2</v>
      </c>
      <c r="E39" s="31">
        <f t="shared" si="1"/>
        <v>4.2181648049900732E-2</v>
      </c>
    </row>
    <row r="40" spans="1:5" x14ac:dyDescent="0.3">
      <c r="A40" s="31">
        <v>1631.650024</v>
      </c>
      <c r="B40" s="31">
        <v>90.300003000000004</v>
      </c>
      <c r="D40" s="31">
        <f t="shared" si="0"/>
        <v>8.2464690231534247E-3</v>
      </c>
      <c r="E40" s="31">
        <f t="shared" si="1"/>
        <v>-1.8651083403509731E-2</v>
      </c>
    </row>
    <row r="41" spans="1:5" x14ac:dyDescent="0.3">
      <c r="A41" s="31">
        <v>1628</v>
      </c>
      <c r="B41" s="31">
        <v>88.800003000000004</v>
      </c>
      <c r="D41" s="31">
        <f t="shared" si="0"/>
        <v>-2.2395198862873284E-3</v>
      </c>
      <c r="E41" s="31">
        <f t="shared" si="1"/>
        <v>-1.6750809863623005E-2</v>
      </c>
    </row>
    <row r="42" spans="1:5" x14ac:dyDescent="0.3">
      <c r="A42" s="31">
        <v>1614.849976</v>
      </c>
      <c r="B42" s="31">
        <v>90.400002000000001</v>
      </c>
      <c r="D42" s="31">
        <f t="shared" si="0"/>
        <v>-8.1102093383015397E-3</v>
      </c>
      <c r="E42" s="31">
        <f t="shared" si="1"/>
        <v>1.7857605740116834E-2</v>
      </c>
    </row>
    <row r="43" spans="1:5" x14ac:dyDescent="0.3">
      <c r="A43" s="31">
        <v>1597.8000489999999</v>
      </c>
      <c r="B43" s="31">
        <v>89.699996999999996</v>
      </c>
      <c r="D43" s="31">
        <f t="shared" si="0"/>
        <v>-1.0614344509075706E-2</v>
      </c>
      <c r="E43" s="31">
        <f t="shared" si="1"/>
        <v>-7.7735539020906321E-3</v>
      </c>
    </row>
    <row r="44" spans="1:5" x14ac:dyDescent="0.3">
      <c r="A44" s="31">
        <v>1592.5</v>
      </c>
      <c r="B44" s="31">
        <v>93.800003000000004</v>
      </c>
      <c r="D44" s="31">
        <f t="shared" si="0"/>
        <v>-3.3226052687899432E-3</v>
      </c>
      <c r="E44" s="31">
        <f t="shared" si="1"/>
        <v>4.4694152375187216E-2</v>
      </c>
    </row>
    <row r="45" spans="1:5" x14ac:dyDescent="0.3">
      <c r="A45" s="31">
        <v>1625</v>
      </c>
      <c r="B45" s="31">
        <v>91.550003000000004</v>
      </c>
      <c r="D45" s="31">
        <f t="shared" si="0"/>
        <v>2.0202707317519469E-2</v>
      </c>
      <c r="E45" s="31">
        <f t="shared" si="1"/>
        <v>-2.4279584105622993E-2</v>
      </c>
    </row>
    <row r="46" spans="1:5" x14ac:dyDescent="0.3">
      <c r="A46" s="31">
        <v>1641</v>
      </c>
      <c r="B46" s="31">
        <v>89.050003000000004</v>
      </c>
      <c r="D46" s="31">
        <f t="shared" si="0"/>
        <v>9.7979963262530296E-3</v>
      </c>
      <c r="E46" s="31">
        <f t="shared" si="1"/>
        <v>-2.7687260464888987E-2</v>
      </c>
    </row>
    <row r="47" spans="1:5" x14ac:dyDescent="0.3">
      <c r="A47" s="31">
        <v>1621.8000489999999</v>
      </c>
      <c r="B47" s="31">
        <v>90.650002000000001</v>
      </c>
      <c r="D47" s="31">
        <f t="shared" si="0"/>
        <v>-1.1769138366291267E-2</v>
      </c>
      <c r="E47" s="31">
        <f t="shared" si="1"/>
        <v>1.7807915839130148E-2</v>
      </c>
    </row>
    <row r="48" spans="1:5" x14ac:dyDescent="0.3">
      <c r="A48" s="31">
        <v>1605.9499510000001</v>
      </c>
      <c r="B48" s="31">
        <v>89.300003000000004</v>
      </c>
      <c r="D48" s="31">
        <f t="shared" si="0"/>
        <v>-9.8212224635893901E-3</v>
      </c>
      <c r="E48" s="31">
        <f t="shared" si="1"/>
        <v>-1.5004437786661348E-2</v>
      </c>
    </row>
    <row r="49" spans="1:5" x14ac:dyDescent="0.3">
      <c r="A49" s="31">
        <v>1564.1999510000001</v>
      </c>
      <c r="B49" s="31">
        <v>88.5</v>
      </c>
      <c r="D49" s="31">
        <f t="shared" si="0"/>
        <v>-2.6340971418617083E-2</v>
      </c>
      <c r="E49" s="31">
        <f t="shared" si="1"/>
        <v>-8.9989694631938712E-3</v>
      </c>
    </row>
    <row r="50" spans="1:5" x14ac:dyDescent="0.3">
      <c r="A50" s="31">
        <v>1573.900024</v>
      </c>
      <c r="B50" s="31">
        <v>86.25</v>
      </c>
      <c r="D50" s="31">
        <f t="shared" si="0"/>
        <v>6.1821509647070278E-3</v>
      </c>
      <c r="E50" s="31">
        <f t="shared" si="1"/>
        <v>-2.575249610241474E-2</v>
      </c>
    </row>
    <row r="51" spans="1:5" x14ac:dyDescent="0.3">
      <c r="A51" s="31">
        <v>1557.6999510000001</v>
      </c>
      <c r="B51" s="31">
        <v>84.75</v>
      </c>
      <c r="D51" s="31">
        <f t="shared" si="0"/>
        <v>-1.034628793037534E-2</v>
      </c>
      <c r="E51" s="31">
        <f t="shared" si="1"/>
        <v>-1.7544309650909508E-2</v>
      </c>
    </row>
    <row r="52" spans="1:5" x14ac:dyDescent="0.3">
      <c r="A52" s="31">
        <v>1613.9499510000001</v>
      </c>
      <c r="B52" s="31">
        <v>85.150002000000001</v>
      </c>
      <c r="D52" s="31">
        <f t="shared" si="0"/>
        <v>3.5474217179490848E-2</v>
      </c>
      <c r="E52" s="31">
        <f t="shared" si="1"/>
        <v>4.7086843360998496E-3</v>
      </c>
    </row>
    <row r="53" spans="1:5" x14ac:dyDescent="0.3">
      <c r="A53" s="31">
        <v>1636.25</v>
      </c>
      <c r="B53" s="31">
        <v>86.699996999999996</v>
      </c>
      <c r="D53" s="31">
        <f t="shared" si="0"/>
        <v>1.3722478168694E-2</v>
      </c>
      <c r="E53" s="31">
        <f t="shared" si="1"/>
        <v>1.8039418587760047E-2</v>
      </c>
    </row>
    <row r="54" spans="1:5" x14ac:dyDescent="0.3">
      <c r="A54" s="31">
        <v>1588.900024</v>
      </c>
      <c r="B54" s="31">
        <v>84.75</v>
      </c>
      <c r="D54" s="31">
        <f t="shared" si="0"/>
        <v>-2.9365070224999033E-2</v>
      </c>
      <c r="E54" s="31">
        <f t="shared" si="1"/>
        <v>-2.2748102923859762E-2</v>
      </c>
    </row>
    <row r="55" spans="1:5" x14ac:dyDescent="0.3">
      <c r="A55" s="31">
        <v>1572.5500489999999</v>
      </c>
      <c r="B55" s="31">
        <v>84.949996999999996</v>
      </c>
      <c r="D55" s="31">
        <f t="shared" si="0"/>
        <v>-1.034343126804734E-2</v>
      </c>
      <c r="E55" s="31">
        <f t="shared" si="1"/>
        <v>2.3570665424895612E-3</v>
      </c>
    </row>
    <row r="56" spans="1:5" x14ac:dyDescent="0.3">
      <c r="A56" s="31">
        <v>1587.5</v>
      </c>
      <c r="B56" s="31">
        <v>84.900002000000001</v>
      </c>
      <c r="D56" s="31">
        <f t="shared" si="0"/>
        <v>9.4619150357834834E-3</v>
      </c>
      <c r="E56" s="31">
        <f t="shared" si="1"/>
        <v>-5.8869592862187425E-4</v>
      </c>
    </row>
    <row r="57" spans="1:5" x14ac:dyDescent="0.3">
      <c r="A57" s="31">
        <v>1596</v>
      </c>
      <c r="B57" s="31">
        <v>89.800003000000004</v>
      </c>
      <c r="D57" s="31">
        <f t="shared" si="0"/>
        <v>5.340047242907371E-3</v>
      </c>
      <c r="E57" s="31">
        <f t="shared" si="1"/>
        <v>5.6110891841298464E-2</v>
      </c>
    </row>
    <row r="58" spans="1:5" x14ac:dyDescent="0.3">
      <c r="A58" s="31">
        <v>1571</v>
      </c>
      <c r="B58" s="31">
        <v>90.599997999999999</v>
      </c>
      <c r="D58" s="31">
        <f t="shared" si="0"/>
        <v>-1.5788139754132902E-2</v>
      </c>
      <c r="E58" s="31">
        <f t="shared" si="1"/>
        <v>8.869182258152428E-3</v>
      </c>
    </row>
    <row r="59" spans="1:5" x14ac:dyDescent="0.3">
      <c r="A59" s="31">
        <v>1545.599976</v>
      </c>
      <c r="B59" s="31">
        <v>87.949996999999996</v>
      </c>
      <c r="D59" s="31">
        <f t="shared" si="0"/>
        <v>-1.6300190325318095E-2</v>
      </c>
      <c r="E59" s="31">
        <f t="shared" si="1"/>
        <v>-2.9685753900601571E-2</v>
      </c>
    </row>
    <row r="60" spans="1:5" x14ac:dyDescent="0.3">
      <c r="A60" s="31">
        <v>1555</v>
      </c>
      <c r="B60" s="31">
        <v>86.349997999999999</v>
      </c>
      <c r="D60" s="31">
        <f t="shared" si="0"/>
        <v>6.0633766830314618E-3</v>
      </c>
      <c r="E60" s="31">
        <f t="shared" si="1"/>
        <v>-1.8359655642141107E-2</v>
      </c>
    </row>
    <row r="61" spans="1:5" x14ac:dyDescent="0.3">
      <c r="A61" s="31">
        <v>1565.6999510000001</v>
      </c>
      <c r="B61" s="31">
        <v>85.400002000000001</v>
      </c>
      <c r="D61" s="31">
        <f t="shared" si="0"/>
        <v>6.8574314082362163E-3</v>
      </c>
      <c r="E61" s="31">
        <f t="shared" si="1"/>
        <v>-1.1062657217407814E-2</v>
      </c>
    </row>
    <row r="62" spans="1:5" x14ac:dyDescent="0.3">
      <c r="A62" s="31">
        <v>1575</v>
      </c>
      <c r="B62" s="31">
        <v>85.900002000000001</v>
      </c>
      <c r="D62" s="31">
        <f t="shared" si="0"/>
        <v>5.9222952381626079E-3</v>
      </c>
      <c r="E62" s="31">
        <f t="shared" si="1"/>
        <v>5.8377280593687473E-3</v>
      </c>
    </row>
    <row r="63" spans="1:5" x14ac:dyDescent="0.3">
      <c r="A63" s="31">
        <v>1600</v>
      </c>
      <c r="B63" s="31">
        <v>84.199996999999996</v>
      </c>
      <c r="D63" s="31">
        <f t="shared" si="0"/>
        <v>1.5748356968139112E-2</v>
      </c>
      <c r="E63" s="31">
        <f t="shared" si="1"/>
        <v>-1.9988966654269798E-2</v>
      </c>
    </row>
    <row r="64" spans="1:5" x14ac:dyDescent="0.3">
      <c r="A64" s="31">
        <v>1548.400024</v>
      </c>
      <c r="B64" s="31">
        <v>83.25</v>
      </c>
      <c r="D64" s="31">
        <f t="shared" si="0"/>
        <v>-3.278147402450883E-2</v>
      </c>
      <c r="E64" s="31">
        <f t="shared" si="1"/>
        <v>-1.1346756758273464E-2</v>
      </c>
    </row>
    <row r="65" spans="1:5" x14ac:dyDescent="0.3">
      <c r="A65" s="31">
        <v>1540.400024</v>
      </c>
      <c r="B65" s="31">
        <v>80.599997999999999</v>
      </c>
      <c r="D65" s="31">
        <f t="shared" si="0"/>
        <v>-5.180016682241266E-3</v>
      </c>
      <c r="E65" s="31">
        <f t="shared" si="1"/>
        <v>-3.2349504161866743E-2</v>
      </c>
    </row>
    <row r="66" spans="1:5" x14ac:dyDescent="0.3">
      <c r="A66" s="31">
        <v>1539</v>
      </c>
      <c r="B66" s="31">
        <v>81.800003000000004</v>
      </c>
      <c r="D66" s="31">
        <f t="shared" si="0"/>
        <v>-9.0928368224320994E-4</v>
      </c>
      <c r="E66" s="31">
        <f t="shared" si="1"/>
        <v>1.4778655584830783E-2</v>
      </c>
    </row>
    <row r="67" spans="1:5" x14ac:dyDescent="0.3">
      <c r="A67" s="31">
        <v>1522.0500489999999</v>
      </c>
      <c r="B67" s="31">
        <v>79</v>
      </c>
      <c r="D67" s="31">
        <f t="shared" ref="D67:D130" si="2">LN(A67/A66)</f>
        <v>-1.1074712252254823E-2</v>
      </c>
      <c r="E67" s="31">
        <f t="shared" ref="E67:E130" si="3">LN(B67/B66)</f>
        <v>-3.4829427816495846E-2</v>
      </c>
    </row>
    <row r="68" spans="1:5" x14ac:dyDescent="0.3">
      <c r="A68" s="31">
        <v>1511.1999510000001</v>
      </c>
      <c r="B68" s="31">
        <v>74.300003000000004</v>
      </c>
      <c r="D68" s="31">
        <f t="shared" si="2"/>
        <v>-7.1541378238883513E-3</v>
      </c>
      <c r="E68" s="31">
        <f t="shared" si="3"/>
        <v>-6.1336860366458128E-2</v>
      </c>
    </row>
    <row r="69" spans="1:5" x14ac:dyDescent="0.3">
      <c r="A69" s="31">
        <v>1494.900024</v>
      </c>
      <c r="B69" s="31">
        <v>77</v>
      </c>
      <c r="D69" s="31">
        <f t="shared" si="2"/>
        <v>-1.0844673752681968E-2</v>
      </c>
      <c r="E69" s="31">
        <f t="shared" si="3"/>
        <v>3.5694429753120434E-2</v>
      </c>
    </row>
    <row r="70" spans="1:5" x14ac:dyDescent="0.3">
      <c r="A70" s="31">
        <v>1507.4499510000001</v>
      </c>
      <c r="B70" s="31">
        <v>77.900002000000001</v>
      </c>
      <c r="D70" s="31">
        <f t="shared" si="2"/>
        <v>8.3601180401542009E-3</v>
      </c>
      <c r="E70" s="31">
        <f t="shared" si="3"/>
        <v>1.1620556696959257E-2</v>
      </c>
    </row>
    <row r="71" spans="1:5" x14ac:dyDescent="0.3">
      <c r="A71" s="31">
        <v>1506.4499510000001</v>
      </c>
      <c r="B71" s="31">
        <v>73.949996999999996</v>
      </c>
      <c r="D71" s="31">
        <f t="shared" si="2"/>
        <v>-6.6359206955256896E-4</v>
      </c>
      <c r="E71" s="31">
        <f t="shared" si="3"/>
        <v>-5.2036829961786595E-2</v>
      </c>
    </row>
    <row r="72" spans="1:5" x14ac:dyDescent="0.3">
      <c r="A72" s="31">
        <v>1495.5500489999999</v>
      </c>
      <c r="B72" s="31">
        <v>72.550003000000004</v>
      </c>
      <c r="D72" s="31">
        <f t="shared" si="2"/>
        <v>-7.2617920714429319E-3</v>
      </c>
      <c r="E72" s="31">
        <f t="shared" si="3"/>
        <v>-1.9113127907867997E-2</v>
      </c>
    </row>
    <row r="73" spans="1:5" x14ac:dyDescent="0.3">
      <c r="A73" s="31">
        <v>1499</v>
      </c>
      <c r="B73" s="31">
        <v>70.75</v>
      </c>
      <c r="D73" s="31">
        <f t="shared" si="2"/>
        <v>2.3041541933849136E-3</v>
      </c>
      <c r="E73" s="31">
        <f t="shared" si="3"/>
        <v>-2.5123484157641623E-2</v>
      </c>
    </row>
    <row r="74" spans="1:5" x14ac:dyDescent="0.3">
      <c r="A74" s="31">
        <v>1562.5500489999999</v>
      </c>
      <c r="B74" s="31">
        <v>70.099997999999999</v>
      </c>
      <c r="D74" s="31">
        <f t="shared" si="2"/>
        <v>4.1520914354965861E-2</v>
      </c>
      <c r="E74" s="31">
        <f t="shared" si="3"/>
        <v>-9.2297710134734492E-3</v>
      </c>
    </row>
    <row r="75" spans="1:5" x14ac:dyDescent="0.3">
      <c r="A75" s="31">
        <v>1548</v>
      </c>
      <c r="B75" s="31">
        <v>71.199996999999996</v>
      </c>
      <c r="D75" s="31">
        <f t="shared" si="2"/>
        <v>-9.3553583078910801E-3</v>
      </c>
      <c r="E75" s="31">
        <f t="shared" si="3"/>
        <v>1.5570010773224136E-2</v>
      </c>
    </row>
    <row r="76" spans="1:5" x14ac:dyDescent="0.3">
      <c r="A76" s="31">
        <v>1499.400024</v>
      </c>
      <c r="B76" s="31">
        <v>72.599997999999999</v>
      </c>
      <c r="D76" s="31">
        <f t="shared" si="2"/>
        <v>-3.1898731074308288E-2</v>
      </c>
      <c r="E76" s="31">
        <f t="shared" si="3"/>
        <v>1.9472117999443071E-2</v>
      </c>
    </row>
    <row r="77" spans="1:5" x14ac:dyDescent="0.3">
      <c r="A77" s="31">
        <v>1485</v>
      </c>
      <c r="B77" s="31">
        <v>71.199996999999996</v>
      </c>
      <c r="D77" s="31">
        <f t="shared" si="2"/>
        <v>-9.6502718385641749E-3</v>
      </c>
      <c r="E77" s="31">
        <f t="shared" si="3"/>
        <v>-1.9472117999442935E-2</v>
      </c>
    </row>
    <row r="78" spans="1:5" x14ac:dyDescent="0.3">
      <c r="A78" s="31">
        <v>1462.650024</v>
      </c>
      <c r="B78" s="31">
        <v>69.800003000000004</v>
      </c>
      <c r="D78" s="31">
        <f t="shared" si="2"/>
        <v>-1.5164896878988879E-2</v>
      </c>
      <c r="E78" s="31">
        <f t="shared" si="3"/>
        <v>-1.9858723534829089E-2</v>
      </c>
    </row>
    <row r="79" spans="1:5" x14ac:dyDescent="0.3">
      <c r="A79" s="31">
        <v>1456.6999510000001</v>
      </c>
      <c r="B79" s="31">
        <v>72.400002000000001</v>
      </c>
      <c r="D79" s="31">
        <f t="shared" si="2"/>
        <v>-4.076305540583771E-3</v>
      </c>
      <c r="E79" s="31">
        <f t="shared" si="3"/>
        <v>3.6572274267711022E-2</v>
      </c>
    </row>
    <row r="80" spans="1:5" x14ac:dyDescent="0.3">
      <c r="A80" s="31">
        <v>1460.900024</v>
      </c>
      <c r="B80" s="31">
        <v>72.199996999999996</v>
      </c>
      <c r="D80" s="31">
        <f t="shared" si="2"/>
        <v>2.8791307494701623E-3</v>
      </c>
      <c r="E80" s="31">
        <f t="shared" si="3"/>
        <v>-2.7663226684466339E-3</v>
      </c>
    </row>
    <row r="81" spans="1:5" x14ac:dyDescent="0.3">
      <c r="A81" s="31">
        <v>1432.8000489999999</v>
      </c>
      <c r="B81" s="31">
        <v>71.449996999999996</v>
      </c>
      <c r="D81" s="31">
        <f t="shared" si="2"/>
        <v>-1.9422094621424382E-2</v>
      </c>
      <c r="E81" s="31">
        <f t="shared" si="3"/>
        <v>-1.0442141959061431E-2</v>
      </c>
    </row>
    <row r="82" spans="1:5" x14ac:dyDescent="0.3">
      <c r="A82" s="31">
        <v>1399</v>
      </c>
      <c r="B82" s="31">
        <v>69</v>
      </c>
      <c r="D82" s="31">
        <f t="shared" si="2"/>
        <v>-2.3872910279791843E-2</v>
      </c>
      <c r="E82" s="31">
        <f t="shared" si="3"/>
        <v>-3.4891357791212288E-2</v>
      </c>
    </row>
    <row r="83" spans="1:5" x14ac:dyDescent="0.3">
      <c r="A83" s="31">
        <v>1406.4499510000001</v>
      </c>
      <c r="B83" s="31">
        <v>70.449996999999996</v>
      </c>
      <c r="D83" s="31">
        <f t="shared" si="2"/>
        <v>5.3110685573598809E-3</v>
      </c>
      <c r="E83" s="31">
        <f t="shared" si="3"/>
        <v>2.0796691164036474E-2</v>
      </c>
    </row>
    <row r="84" spans="1:5" x14ac:dyDescent="0.3">
      <c r="A84" s="31">
        <v>1436.6999510000001</v>
      </c>
      <c r="B84" s="31">
        <v>68.25</v>
      </c>
      <c r="D84" s="31">
        <f t="shared" si="2"/>
        <v>2.1280018687894513E-2</v>
      </c>
      <c r="E84" s="31">
        <f t="shared" si="3"/>
        <v>-3.1725761696226693E-2</v>
      </c>
    </row>
    <row r="85" spans="1:5" x14ac:dyDescent="0.3">
      <c r="A85" s="31">
        <v>1445</v>
      </c>
      <c r="B85" s="31">
        <v>68.199996999999996</v>
      </c>
      <c r="D85" s="31">
        <f t="shared" si="2"/>
        <v>5.7605386357969844E-3</v>
      </c>
      <c r="E85" s="31">
        <f t="shared" si="3"/>
        <v>-7.3291320392352875E-4</v>
      </c>
    </row>
    <row r="86" spans="1:5" x14ac:dyDescent="0.3">
      <c r="A86" s="31">
        <v>1417.6999510000001</v>
      </c>
      <c r="B86" s="31">
        <v>63</v>
      </c>
      <c r="D86" s="31">
        <f t="shared" si="2"/>
        <v>-1.9073515985971904E-2</v>
      </c>
      <c r="E86" s="31">
        <f t="shared" si="3"/>
        <v>-7.9309794469612921E-2</v>
      </c>
    </row>
    <row r="87" spans="1:5" x14ac:dyDescent="0.3">
      <c r="A87" s="31">
        <v>1426.400024</v>
      </c>
      <c r="B87" s="31">
        <v>63.400002000000001</v>
      </c>
      <c r="D87" s="31">
        <f t="shared" si="2"/>
        <v>6.1179988139447722E-3</v>
      </c>
      <c r="E87" s="31">
        <f t="shared" si="3"/>
        <v>6.3291665973884137E-3</v>
      </c>
    </row>
    <row r="88" spans="1:5" x14ac:dyDescent="0.3">
      <c r="A88" s="31">
        <v>1426.8000489999999</v>
      </c>
      <c r="B88" s="31">
        <v>60.900002000000001</v>
      </c>
      <c r="D88" s="31">
        <f t="shared" si="2"/>
        <v>2.804044528151248E-4</v>
      </c>
      <c r="E88" s="31">
        <f t="shared" si="3"/>
        <v>-4.0230685432347764E-2</v>
      </c>
    </row>
    <row r="89" spans="1:5" x14ac:dyDescent="0.3">
      <c r="A89" s="31">
        <v>1434.599976</v>
      </c>
      <c r="B89" s="31">
        <v>61.299999</v>
      </c>
      <c r="D89" s="31">
        <f t="shared" si="2"/>
        <v>5.4518391356112427E-3</v>
      </c>
      <c r="E89" s="31">
        <f t="shared" si="3"/>
        <v>6.5466190723786353E-3</v>
      </c>
    </row>
    <row r="90" spans="1:5" x14ac:dyDescent="0.3">
      <c r="A90" s="31">
        <v>1429</v>
      </c>
      <c r="B90" s="31">
        <v>63.650002000000001</v>
      </c>
      <c r="D90" s="31">
        <f t="shared" si="2"/>
        <v>-3.9111490330645668E-3</v>
      </c>
      <c r="E90" s="31">
        <f t="shared" si="3"/>
        <v>3.7619529796301406E-2</v>
      </c>
    </row>
    <row r="91" spans="1:5" x14ac:dyDescent="0.3">
      <c r="A91" s="31">
        <v>1442</v>
      </c>
      <c r="B91" s="31">
        <v>65</v>
      </c>
      <c r="D91" s="31">
        <f t="shared" si="2"/>
        <v>9.0561399150270484E-3</v>
      </c>
      <c r="E91" s="31">
        <f t="shared" si="3"/>
        <v>2.0987913470383888E-2</v>
      </c>
    </row>
    <row r="92" spans="1:5" x14ac:dyDescent="0.3">
      <c r="A92" s="31">
        <v>1479</v>
      </c>
      <c r="B92" s="31">
        <v>65.949996999999996</v>
      </c>
      <c r="D92" s="31">
        <f t="shared" si="2"/>
        <v>2.5335144865905403E-2</v>
      </c>
      <c r="E92" s="31">
        <f t="shared" si="3"/>
        <v>1.4509563778678573E-2</v>
      </c>
    </row>
    <row r="93" spans="1:5" x14ac:dyDescent="0.3">
      <c r="A93" s="31">
        <v>1503.650024</v>
      </c>
      <c r="B93" s="31">
        <v>66.099997999999999</v>
      </c>
      <c r="D93" s="31">
        <f t="shared" si="2"/>
        <v>1.6529317912371732E-2</v>
      </c>
      <c r="E93" s="31">
        <f t="shared" si="3"/>
        <v>2.2718829261383108E-3</v>
      </c>
    </row>
    <row r="94" spans="1:5" x14ac:dyDescent="0.3">
      <c r="A94" s="31">
        <v>1453.8000489999999</v>
      </c>
      <c r="B94" s="31">
        <v>64</v>
      </c>
      <c r="D94" s="31">
        <f t="shared" si="2"/>
        <v>-3.3714649867863287E-2</v>
      </c>
      <c r="E94" s="31">
        <f t="shared" si="3"/>
        <v>-3.2285633240782173E-2</v>
      </c>
    </row>
    <row r="95" spans="1:5" x14ac:dyDescent="0.3">
      <c r="A95" s="31">
        <v>1421.900024</v>
      </c>
      <c r="B95" s="31">
        <v>62.799999</v>
      </c>
      <c r="D95" s="31">
        <f t="shared" si="2"/>
        <v>-2.2186829474155442E-2</v>
      </c>
      <c r="E95" s="31">
        <f t="shared" si="3"/>
        <v>-1.8928025809085876E-2</v>
      </c>
    </row>
    <row r="96" spans="1:5" x14ac:dyDescent="0.3">
      <c r="A96" s="31">
        <v>1423</v>
      </c>
      <c r="B96" s="31">
        <v>63.299999</v>
      </c>
      <c r="D96" s="31">
        <f t="shared" si="2"/>
        <v>7.7329680869967507E-4</v>
      </c>
      <c r="E96" s="31">
        <f t="shared" si="3"/>
        <v>7.9302558017560632E-3</v>
      </c>
    </row>
    <row r="97" spans="1:5" x14ac:dyDescent="0.3">
      <c r="A97" s="31">
        <v>1409.599976</v>
      </c>
      <c r="B97" s="31">
        <v>63.599997999999999</v>
      </c>
      <c r="D97" s="31">
        <f t="shared" si="2"/>
        <v>-9.461359934044216E-3</v>
      </c>
      <c r="E97" s="31">
        <f t="shared" si="3"/>
        <v>4.7281255471930657E-3</v>
      </c>
    </row>
    <row r="98" spans="1:5" x14ac:dyDescent="0.3">
      <c r="A98" s="31">
        <v>1410.8000489999999</v>
      </c>
      <c r="B98" s="31">
        <v>63.5</v>
      </c>
      <c r="D98" s="31">
        <f t="shared" si="2"/>
        <v>8.5099493815492754E-4</v>
      </c>
      <c r="E98" s="31">
        <f t="shared" si="3"/>
        <v>-1.5735330008890985E-3</v>
      </c>
    </row>
    <row r="99" spans="1:5" x14ac:dyDescent="0.3">
      <c r="A99" s="31">
        <v>1424.9499510000001</v>
      </c>
      <c r="B99" s="31">
        <v>63.400002000000001</v>
      </c>
      <c r="D99" s="31">
        <f t="shared" si="2"/>
        <v>9.9797368867290456E-3</v>
      </c>
      <c r="E99" s="31">
        <f t="shared" si="3"/>
        <v>-1.5760129097248394E-3</v>
      </c>
    </row>
    <row r="100" spans="1:5" x14ac:dyDescent="0.3">
      <c r="A100" s="31">
        <v>1430</v>
      </c>
      <c r="B100" s="31">
        <v>63.849997999999999</v>
      </c>
      <c r="D100" s="31">
        <f t="shared" si="2"/>
        <v>3.5377532732607155E-3</v>
      </c>
      <c r="E100" s="31">
        <f t="shared" si="3"/>
        <v>7.072658166212378E-3</v>
      </c>
    </row>
    <row r="101" spans="1:5" x14ac:dyDescent="0.3">
      <c r="A101" s="31">
        <v>1424.1999510000001</v>
      </c>
      <c r="B101" s="31">
        <v>70.199996999999996</v>
      </c>
      <c r="D101" s="31">
        <f t="shared" si="2"/>
        <v>-4.0642261112092621E-3</v>
      </c>
      <c r="E101" s="31">
        <f t="shared" si="3"/>
        <v>9.4811717141588273E-2</v>
      </c>
    </row>
    <row r="102" spans="1:5" x14ac:dyDescent="0.3">
      <c r="A102" s="31">
        <v>1408.599976</v>
      </c>
      <c r="B102" s="31">
        <v>73.400002000000001</v>
      </c>
      <c r="D102" s="31">
        <f t="shared" si="2"/>
        <v>-1.1013931869627815E-2</v>
      </c>
      <c r="E102" s="31">
        <f t="shared" si="3"/>
        <v>4.4575694571704245E-2</v>
      </c>
    </row>
    <row r="103" spans="1:5" x14ac:dyDescent="0.3">
      <c r="A103" s="31">
        <v>1398.900024</v>
      </c>
      <c r="B103" s="31">
        <v>73.25</v>
      </c>
      <c r="D103" s="31">
        <f t="shared" si="2"/>
        <v>-6.9100556343940044E-3</v>
      </c>
      <c r="E103" s="31">
        <f t="shared" si="3"/>
        <v>-2.0457149712492955E-3</v>
      </c>
    </row>
    <row r="104" spans="1:5" x14ac:dyDescent="0.3">
      <c r="A104" s="31">
        <v>1442.599976</v>
      </c>
      <c r="B104" s="31">
        <v>71.400002000000001</v>
      </c>
      <c r="D104" s="31">
        <f t="shared" si="2"/>
        <v>3.076079379422202E-2</v>
      </c>
      <c r="E104" s="31">
        <f t="shared" si="3"/>
        <v>-2.5580350540433856E-2</v>
      </c>
    </row>
    <row r="105" spans="1:5" x14ac:dyDescent="0.3">
      <c r="A105" s="31">
        <v>1482.75</v>
      </c>
      <c r="B105" s="31">
        <v>77.349997999999999</v>
      </c>
      <c r="D105" s="31">
        <f t="shared" si="2"/>
        <v>2.7451447285892296E-2</v>
      </c>
      <c r="E105" s="31">
        <f t="shared" si="3"/>
        <v>8.0042653805835473E-2</v>
      </c>
    </row>
    <row r="106" spans="1:5" x14ac:dyDescent="0.3">
      <c r="A106" s="31">
        <v>1478.849976</v>
      </c>
      <c r="B106" s="31">
        <v>78.449996999999996</v>
      </c>
      <c r="D106" s="31">
        <f t="shared" si="2"/>
        <v>-2.6337292585025779E-3</v>
      </c>
      <c r="E106" s="31">
        <f t="shared" si="3"/>
        <v>1.4120889775544614E-2</v>
      </c>
    </row>
    <row r="107" spans="1:5" x14ac:dyDescent="0.3">
      <c r="A107" s="31">
        <v>1465.900024</v>
      </c>
      <c r="B107" s="31">
        <v>76.550003000000004</v>
      </c>
      <c r="D107" s="31">
        <f t="shared" si="2"/>
        <v>-8.795337792153567E-3</v>
      </c>
      <c r="E107" s="31">
        <f t="shared" si="3"/>
        <v>-2.4517279644359159E-2</v>
      </c>
    </row>
    <row r="108" spans="1:5" x14ac:dyDescent="0.3">
      <c r="A108" s="31">
        <v>1501.900024</v>
      </c>
      <c r="B108" s="31">
        <v>77.199996999999996</v>
      </c>
      <c r="D108" s="31">
        <f t="shared" si="2"/>
        <v>2.4261584523114069E-2</v>
      </c>
      <c r="E108" s="31">
        <f t="shared" si="3"/>
        <v>8.4552568768622369E-3</v>
      </c>
    </row>
    <row r="109" spans="1:5" x14ac:dyDescent="0.3">
      <c r="A109" s="31">
        <v>1520.4499510000001</v>
      </c>
      <c r="B109" s="31">
        <v>82.150002000000001</v>
      </c>
      <c r="D109" s="31">
        <f t="shared" si="2"/>
        <v>1.2275322238372665E-2</v>
      </c>
      <c r="E109" s="31">
        <f t="shared" si="3"/>
        <v>6.2147450658359783E-2</v>
      </c>
    </row>
    <row r="110" spans="1:5" x14ac:dyDescent="0.3">
      <c r="A110" s="31">
        <v>1513.75</v>
      </c>
      <c r="B110" s="31">
        <v>83.900002000000001</v>
      </c>
      <c r="D110" s="31">
        <f t="shared" si="2"/>
        <v>-4.4162955623645818E-3</v>
      </c>
      <c r="E110" s="31">
        <f t="shared" si="3"/>
        <v>2.1078768482076633E-2</v>
      </c>
    </row>
    <row r="111" spans="1:5" x14ac:dyDescent="0.3">
      <c r="A111" s="31">
        <v>1487</v>
      </c>
      <c r="B111" s="31">
        <v>83.300003000000004</v>
      </c>
      <c r="D111" s="31">
        <f t="shared" si="2"/>
        <v>-1.7829348407146901E-2</v>
      </c>
      <c r="E111" s="31">
        <f t="shared" si="3"/>
        <v>-7.1770521238602942E-3</v>
      </c>
    </row>
    <row r="112" spans="1:5" x14ac:dyDescent="0.3">
      <c r="A112" s="31">
        <v>1489</v>
      </c>
      <c r="B112" s="31">
        <v>81.900002000000001</v>
      </c>
      <c r="D112" s="31">
        <f t="shared" si="2"/>
        <v>1.3440862238539562E-3</v>
      </c>
      <c r="E112" s="31">
        <f t="shared" si="3"/>
        <v>-1.6949569908154261E-2</v>
      </c>
    </row>
    <row r="113" spans="1:5" x14ac:dyDescent="0.3">
      <c r="A113" s="31">
        <v>1513</v>
      </c>
      <c r="B113" s="31">
        <v>80.75</v>
      </c>
      <c r="D113" s="31">
        <f t="shared" si="2"/>
        <v>1.5989681104346905E-2</v>
      </c>
      <c r="E113" s="31">
        <f t="shared" si="3"/>
        <v>-1.4141053176281908E-2</v>
      </c>
    </row>
    <row r="114" spans="1:5" x14ac:dyDescent="0.3">
      <c r="A114" s="31">
        <v>1519.5</v>
      </c>
      <c r="B114" s="31">
        <v>81.849997999999999</v>
      </c>
      <c r="D114" s="31">
        <f t="shared" si="2"/>
        <v>4.2868985684918091E-3</v>
      </c>
      <c r="E114" s="31">
        <f t="shared" si="3"/>
        <v>1.3530317279435619E-2</v>
      </c>
    </row>
    <row r="115" spans="1:5" x14ac:dyDescent="0.3">
      <c r="A115" s="31">
        <v>1527</v>
      </c>
      <c r="B115" s="31">
        <v>80</v>
      </c>
      <c r="D115" s="31">
        <f t="shared" si="2"/>
        <v>4.9236928617847411E-3</v>
      </c>
      <c r="E115" s="31">
        <f t="shared" si="3"/>
        <v>-2.2861644708320038E-2</v>
      </c>
    </row>
    <row r="116" spans="1:5" x14ac:dyDescent="0.3">
      <c r="A116" s="31">
        <v>1510.1999510000001</v>
      </c>
      <c r="B116" s="31">
        <v>77.400002000000001</v>
      </c>
      <c r="D116" s="31">
        <f t="shared" si="2"/>
        <v>-1.1062966295341406E-2</v>
      </c>
      <c r="E116" s="31">
        <f t="shared" si="3"/>
        <v>-3.3039828238407246E-2</v>
      </c>
    </row>
    <row r="117" spans="1:5" x14ac:dyDescent="0.3">
      <c r="A117" s="31">
        <v>1524.9499510000001</v>
      </c>
      <c r="B117" s="31">
        <v>78.599997999999999</v>
      </c>
      <c r="D117" s="31">
        <f t="shared" si="2"/>
        <v>9.7195305632719175E-3</v>
      </c>
      <c r="E117" s="31">
        <f t="shared" si="3"/>
        <v>1.5384867554393581E-2</v>
      </c>
    </row>
    <row r="118" spans="1:5" x14ac:dyDescent="0.3">
      <c r="A118" s="31">
        <v>1520.650024</v>
      </c>
      <c r="B118" s="31">
        <v>81</v>
      </c>
      <c r="D118" s="31">
        <f t="shared" si="2"/>
        <v>-2.8236996928942344E-3</v>
      </c>
      <c r="E118" s="31">
        <f t="shared" si="3"/>
        <v>3.0077480682570927E-2</v>
      </c>
    </row>
    <row r="119" spans="1:5" x14ac:dyDescent="0.3">
      <c r="A119" s="31">
        <v>1514</v>
      </c>
      <c r="B119" s="31">
        <v>81.699996999999996</v>
      </c>
      <c r="D119" s="31">
        <f t="shared" si="2"/>
        <v>-4.382735796274578E-3</v>
      </c>
      <c r="E119" s="31">
        <f t="shared" si="3"/>
        <v>8.6048104738115552E-3</v>
      </c>
    </row>
    <row r="120" spans="1:5" x14ac:dyDescent="0.3">
      <c r="A120" s="31">
        <v>1501.3000489999999</v>
      </c>
      <c r="B120" s="31">
        <v>81.449996999999996</v>
      </c>
      <c r="D120" s="31">
        <f t="shared" si="2"/>
        <v>-8.4237229407553606E-3</v>
      </c>
      <c r="E120" s="31">
        <f t="shared" si="3"/>
        <v>-3.0646669306093246E-3</v>
      </c>
    </row>
    <row r="121" spans="1:5" x14ac:dyDescent="0.3">
      <c r="A121" s="31">
        <v>1502</v>
      </c>
      <c r="B121" s="31">
        <v>83</v>
      </c>
      <c r="D121" s="31">
        <f t="shared" si="2"/>
        <v>4.6612126744136561E-4</v>
      </c>
      <c r="E121" s="31">
        <f t="shared" si="3"/>
        <v>1.8851309580956946E-2</v>
      </c>
    </row>
    <row r="122" spans="1:5" x14ac:dyDescent="0.3">
      <c r="A122" s="31">
        <v>1489</v>
      </c>
      <c r="B122" s="31">
        <v>80.650002000000001</v>
      </c>
      <c r="D122" s="31">
        <f t="shared" si="2"/>
        <v>-8.6927996400711135E-3</v>
      </c>
      <c r="E122" s="31">
        <f t="shared" si="3"/>
        <v>-2.8721778426868304E-2</v>
      </c>
    </row>
    <row r="123" spans="1:5" x14ac:dyDescent="0.3">
      <c r="A123" s="31">
        <v>1496.5500489999999</v>
      </c>
      <c r="B123" s="31">
        <v>81.199996999999996</v>
      </c>
      <c r="D123" s="31">
        <f t="shared" si="2"/>
        <v>5.0577380855894253E-3</v>
      </c>
      <c r="E123" s="31">
        <f t="shared" si="3"/>
        <v>6.7963808520891244E-3</v>
      </c>
    </row>
    <row r="124" spans="1:5" x14ac:dyDescent="0.3">
      <c r="A124" s="31">
        <v>1486</v>
      </c>
      <c r="B124" s="31">
        <v>80.400002000000001</v>
      </c>
      <c r="D124" s="31">
        <f t="shared" si="2"/>
        <v>-7.0745454918939646E-3</v>
      </c>
      <c r="E124" s="31">
        <f t="shared" si="3"/>
        <v>-9.9010091612764337E-3</v>
      </c>
    </row>
    <row r="125" spans="1:5" x14ac:dyDescent="0.3">
      <c r="A125" s="31">
        <v>1496</v>
      </c>
      <c r="B125" s="31">
        <v>79.75</v>
      </c>
      <c r="D125" s="31">
        <f t="shared" si="2"/>
        <v>6.7069332567180799E-3</v>
      </c>
      <c r="E125" s="31">
        <f t="shared" si="3"/>
        <v>-8.1174593955882762E-3</v>
      </c>
    </row>
    <row r="126" spans="1:5" x14ac:dyDescent="0.3">
      <c r="A126" s="31">
        <v>1494</v>
      </c>
      <c r="B126" s="31">
        <v>79.150002000000001</v>
      </c>
      <c r="D126" s="31">
        <f t="shared" si="2"/>
        <v>-1.3377928416599422E-3</v>
      </c>
      <c r="E126" s="31">
        <f t="shared" si="3"/>
        <v>-7.5519300694555066E-3</v>
      </c>
    </row>
    <row r="127" spans="1:5" x14ac:dyDescent="0.3">
      <c r="A127" s="31">
        <v>1478.75</v>
      </c>
      <c r="B127" s="31">
        <v>78.300003000000004</v>
      </c>
      <c r="D127" s="31">
        <f t="shared" si="2"/>
        <v>-1.0259950400166098E-2</v>
      </c>
      <c r="E127" s="31">
        <f t="shared" si="3"/>
        <v>-1.0797170284565475E-2</v>
      </c>
    </row>
    <row r="128" spans="1:5" x14ac:dyDescent="0.3">
      <c r="A128" s="31">
        <v>1490</v>
      </c>
      <c r="B128" s="31">
        <v>77.900002000000001</v>
      </c>
      <c r="D128" s="31">
        <f t="shared" si="2"/>
        <v>7.5789836469082987E-3</v>
      </c>
      <c r="E128" s="31">
        <f t="shared" si="3"/>
        <v>-5.1216627602897564E-3</v>
      </c>
    </row>
    <row r="129" spans="1:5" x14ac:dyDescent="0.3">
      <c r="A129" s="31">
        <v>1491.8000489999999</v>
      </c>
      <c r="B129" s="31">
        <v>77.550003000000004</v>
      </c>
      <c r="D129" s="31">
        <f t="shared" si="2"/>
        <v>1.2073574277834127E-3</v>
      </c>
      <c r="E129" s="31">
        <f t="shared" si="3"/>
        <v>-4.5030502433765262E-3</v>
      </c>
    </row>
    <row r="130" spans="1:5" x14ac:dyDescent="0.3">
      <c r="A130" s="31">
        <v>1508</v>
      </c>
      <c r="B130" s="31">
        <v>81.900002000000001</v>
      </c>
      <c r="D130" s="31">
        <f t="shared" si="2"/>
        <v>1.0800792200612967E-2</v>
      </c>
      <c r="E130" s="31">
        <f t="shared" si="3"/>
        <v>5.4576086971781297E-2</v>
      </c>
    </row>
    <row r="131" spans="1:5" x14ac:dyDescent="0.3">
      <c r="A131" s="31">
        <v>1497.8000489999999</v>
      </c>
      <c r="B131" s="31">
        <v>81.25</v>
      </c>
      <c r="D131" s="31">
        <f t="shared" ref="D131:D194" si="4">LN(A131/A130)</f>
        <v>-6.7868720379870764E-3</v>
      </c>
      <c r="E131" s="31">
        <f t="shared" ref="E131:E194" si="5">LN(B131/B130)</f>
        <v>-7.9681940692010022E-3</v>
      </c>
    </row>
    <row r="132" spans="1:5" x14ac:dyDescent="0.3">
      <c r="A132" s="31">
        <v>1513.4499510000001</v>
      </c>
      <c r="B132" s="31">
        <v>79.150002000000001</v>
      </c>
      <c r="D132" s="31">
        <f t="shared" si="4"/>
        <v>1.0394383000548795E-2</v>
      </c>
      <c r="E132" s="31">
        <f t="shared" si="5"/>
        <v>-2.6186009614348457E-2</v>
      </c>
    </row>
    <row r="133" spans="1:5" x14ac:dyDescent="0.3">
      <c r="A133" s="31">
        <v>1522</v>
      </c>
      <c r="B133" s="31">
        <v>79.199996999999996</v>
      </c>
      <c r="D133" s="31">
        <f t="shared" si="4"/>
        <v>5.6334788911680577E-3</v>
      </c>
      <c r="E133" s="31">
        <f t="shared" si="5"/>
        <v>6.3144934609314651E-4</v>
      </c>
    </row>
    <row r="134" spans="1:5" x14ac:dyDescent="0.3">
      <c r="A134" s="31">
        <v>1523</v>
      </c>
      <c r="B134" s="31">
        <v>80.400002000000001</v>
      </c>
      <c r="D134" s="31">
        <f t="shared" si="4"/>
        <v>6.5681447353075359E-4</v>
      </c>
      <c r="E134" s="31">
        <f t="shared" si="5"/>
        <v>1.5037940118950746E-2</v>
      </c>
    </row>
    <row r="135" spans="1:5" x14ac:dyDescent="0.3">
      <c r="A135" s="31">
        <v>1508.1999510000001</v>
      </c>
      <c r="B135" s="31">
        <v>82.699996999999996</v>
      </c>
      <c r="D135" s="31">
        <f t="shared" si="4"/>
        <v>-9.7652196156754068E-3</v>
      </c>
      <c r="E135" s="31">
        <f t="shared" si="5"/>
        <v>2.8205364693407359E-2</v>
      </c>
    </row>
    <row r="136" spans="1:5" x14ac:dyDescent="0.3">
      <c r="A136" s="31">
        <v>1509</v>
      </c>
      <c r="B136" s="31">
        <v>83.699996999999996</v>
      </c>
      <c r="D136" s="31">
        <f t="shared" si="4"/>
        <v>5.3032548836265793E-4</v>
      </c>
      <c r="E136" s="31">
        <f t="shared" si="5"/>
        <v>1.2019375899185307E-2</v>
      </c>
    </row>
    <row r="137" spans="1:5" x14ac:dyDescent="0.3">
      <c r="A137" s="31">
        <v>1502</v>
      </c>
      <c r="B137" s="31">
        <v>81.800003000000004</v>
      </c>
      <c r="D137" s="31">
        <f t="shared" si="4"/>
        <v>-4.6496264437687921E-3</v>
      </c>
      <c r="E137" s="31">
        <f t="shared" si="5"/>
        <v>-2.2961661369617695E-2</v>
      </c>
    </row>
    <row r="138" spans="1:5" x14ac:dyDescent="0.3">
      <c r="A138" s="31">
        <v>1489.25</v>
      </c>
      <c r="B138" s="31">
        <v>80.300003000000004</v>
      </c>
      <c r="D138" s="31">
        <f t="shared" si="4"/>
        <v>-8.5249158152832655E-3</v>
      </c>
      <c r="E138" s="31">
        <f t="shared" si="5"/>
        <v>-1.8507621970901628E-2</v>
      </c>
    </row>
    <row r="139" spans="1:5" x14ac:dyDescent="0.3">
      <c r="A139" s="31">
        <v>1504.5</v>
      </c>
      <c r="B139" s="31">
        <v>80.199996999999996</v>
      </c>
      <c r="D139" s="31">
        <f t="shared" si="4"/>
        <v>1.0187979561302995E-2</v>
      </c>
      <c r="E139" s="31">
        <f t="shared" si="5"/>
        <v>-1.246180846631473E-3</v>
      </c>
    </row>
    <row r="140" spans="1:5" x14ac:dyDescent="0.3">
      <c r="A140" s="31">
        <v>1540</v>
      </c>
      <c r="B140" s="31">
        <v>81.949996999999996</v>
      </c>
      <c r="D140" s="31">
        <f t="shared" si="4"/>
        <v>2.3321799337574826E-2</v>
      </c>
      <c r="E140" s="31">
        <f t="shared" si="5"/>
        <v>2.1585791116166042E-2</v>
      </c>
    </row>
    <row r="141" spans="1:5" x14ac:dyDescent="0.3">
      <c r="A141" s="31">
        <v>1545.349976</v>
      </c>
      <c r="B141" s="31">
        <v>79.599997999999999</v>
      </c>
      <c r="D141" s="31">
        <f t="shared" si="4"/>
        <v>3.4679899548561359E-3</v>
      </c>
      <c r="E141" s="31">
        <f t="shared" si="5"/>
        <v>-2.9095200857441536E-2</v>
      </c>
    </row>
    <row r="142" spans="1:5" x14ac:dyDescent="0.3">
      <c r="A142" s="31">
        <v>1537.6999510000001</v>
      </c>
      <c r="B142" s="31">
        <v>82.5</v>
      </c>
      <c r="D142" s="31">
        <f t="shared" si="4"/>
        <v>-4.9626447066580034E-3</v>
      </c>
      <c r="E142" s="31">
        <f t="shared" si="5"/>
        <v>3.5784225615926514E-2</v>
      </c>
    </row>
    <row r="143" spans="1:5" x14ac:dyDescent="0.3">
      <c r="A143" s="31">
        <v>1516</v>
      </c>
      <c r="B143" s="31">
        <v>82.599997999999999</v>
      </c>
      <c r="D143" s="31">
        <f t="shared" si="4"/>
        <v>-1.4212474453556199E-2</v>
      </c>
      <c r="E143" s="31">
        <f t="shared" si="5"/>
        <v>1.2113629732216869E-3</v>
      </c>
    </row>
    <row r="144" spans="1:5" x14ac:dyDescent="0.3">
      <c r="A144" s="31">
        <v>1502</v>
      </c>
      <c r="B144" s="31">
        <v>81.800003000000004</v>
      </c>
      <c r="D144" s="31">
        <f t="shared" si="4"/>
        <v>-9.2777338782368771E-3</v>
      </c>
      <c r="E144" s="31">
        <f t="shared" si="5"/>
        <v>-9.7323760303395963E-3</v>
      </c>
    </row>
    <row r="145" spans="1:5" x14ac:dyDescent="0.3">
      <c r="A145" s="31">
        <v>1506.099976</v>
      </c>
      <c r="B145" s="31">
        <v>80.199996999999996</v>
      </c>
      <c r="D145" s="31">
        <f t="shared" si="4"/>
        <v>2.7259589585257966E-3</v>
      </c>
      <c r="E145" s="31">
        <f t="shared" si="5"/>
        <v>-1.9753802817533084E-2</v>
      </c>
    </row>
    <row r="146" spans="1:5" x14ac:dyDescent="0.3">
      <c r="A146" s="31">
        <v>1507.349976</v>
      </c>
      <c r="B146" s="31">
        <v>79.400002000000001</v>
      </c>
      <c r="D146" s="31">
        <f t="shared" si="4"/>
        <v>8.296139584890327E-4</v>
      </c>
      <c r="E146" s="31">
        <f t="shared" si="5"/>
        <v>-1.0025084023977627E-2</v>
      </c>
    </row>
    <row r="147" spans="1:5" x14ac:dyDescent="0.3">
      <c r="A147" s="31">
        <v>1526.75</v>
      </c>
      <c r="B147" s="31">
        <v>80.699996999999996</v>
      </c>
      <c r="D147" s="31">
        <f t="shared" si="4"/>
        <v>1.2788166862149257E-2</v>
      </c>
      <c r="E147" s="31">
        <f t="shared" si="5"/>
        <v>1.624014465917448E-2</v>
      </c>
    </row>
    <row r="148" spans="1:5" x14ac:dyDescent="0.3">
      <c r="A148" s="31">
        <v>1529.9499510000001</v>
      </c>
      <c r="B148" s="31">
        <v>79.5</v>
      </c>
      <c r="D148" s="31">
        <f t="shared" si="4"/>
        <v>2.0937299834896781E-3</v>
      </c>
      <c r="E148" s="31">
        <f t="shared" si="5"/>
        <v>-1.4981516440894953E-2</v>
      </c>
    </row>
    <row r="149" spans="1:5" x14ac:dyDescent="0.3">
      <c r="A149" s="31">
        <v>1488.849976</v>
      </c>
      <c r="B149" s="31">
        <v>78.699996999999996</v>
      </c>
      <c r="D149" s="31">
        <f t="shared" si="4"/>
        <v>-2.7231029347877311E-2</v>
      </c>
      <c r="E149" s="31">
        <f t="shared" si="5"/>
        <v>-1.0113904356370369E-2</v>
      </c>
    </row>
    <row r="150" spans="1:5" x14ac:dyDescent="0.3">
      <c r="A150" s="31">
        <v>1454</v>
      </c>
      <c r="B150" s="31">
        <v>78.449996999999996</v>
      </c>
      <c r="D150" s="31">
        <f t="shared" si="4"/>
        <v>-2.3685614645391935E-2</v>
      </c>
      <c r="E150" s="31">
        <f t="shared" si="5"/>
        <v>-3.1816763657928418E-3</v>
      </c>
    </row>
    <row r="151" spans="1:5" x14ac:dyDescent="0.3">
      <c r="A151" s="31">
        <v>1468.5</v>
      </c>
      <c r="B151" s="31">
        <v>80.099997999999999</v>
      </c>
      <c r="D151" s="31">
        <f t="shared" si="4"/>
        <v>9.9230925452100192E-3</v>
      </c>
      <c r="E151" s="31">
        <f t="shared" si="5"/>
        <v>2.0814388167401197E-2</v>
      </c>
    </row>
    <row r="152" spans="1:5" x14ac:dyDescent="0.3">
      <c r="A152" s="31">
        <v>1457.4499510000001</v>
      </c>
      <c r="B152" s="31">
        <v>78.800003000000004</v>
      </c>
      <c r="D152" s="31">
        <f t="shared" si="4"/>
        <v>-7.5531719401572012E-3</v>
      </c>
      <c r="E152" s="31">
        <f t="shared" si="5"/>
        <v>-1.6362794170625496E-2</v>
      </c>
    </row>
    <row r="153" spans="1:5" x14ac:dyDescent="0.3">
      <c r="A153" s="31">
        <v>1444</v>
      </c>
      <c r="B153" s="31">
        <v>78.199996999999996</v>
      </c>
      <c r="D153" s="31">
        <f t="shared" si="4"/>
        <v>-9.2712592457459882E-3</v>
      </c>
      <c r="E153" s="31">
        <f t="shared" si="5"/>
        <v>-7.6434257468055294E-3</v>
      </c>
    </row>
    <row r="154" spans="1:5" x14ac:dyDescent="0.3">
      <c r="A154" s="31">
        <v>1449.900024</v>
      </c>
      <c r="B154" s="31">
        <v>77.449996999999996</v>
      </c>
      <c r="D154" s="31">
        <f t="shared" si="4"/>
        <v>4.0775646192421789E-3</v>
      </c>
      <c r="E154" s="31">
        <f t="shared" si="5"/>
        <v>-9.6370810598839125E-3</v>
      </c>
    </row>
    <row r="155" spans="1:5" x14ac:dyDescent="0.3">
      <c r="A155" s="31">
        <v>1438.6999510000001</v>
      </c>
      <c r="B155" s="31">
        <v>76.300003000000004</v>
      </c>
      <c r="D155" s="31">
        <f t="shared" si="4"/>
        <v>-7.7547110875519501E-3</v>
      </c>
      <c r="E155" s="31">
        <f t="shared" si="5"/>
        <v>-1.4959550519319013E-2</v>
      </c>
    </row>
    <row r="156" spans="1:5" x14ac:dyDescent="0.3">
      <c r="A156" s="31">
        <v>1429.9499510000001</v>
      </c>
      <c r="B156" s="31">
        <v>75.949996999999996</v>
      </c>
      <c r="D156" s="31">
        <f t="shared" si="4"/>
        <v>-6.1004496436979352E-3</v>
      </c>
      <c r="E156" s="31">
        <f t="shared" si="5"/>
        <v>-4.5977880667801146E-3</v>
      </c>
    </row>
    <row r="157" spans="1:5" x14ac:dyDescent="0.3">
      <c r="A157" s="31">
        <v>1431.75</v>
      </c>
      <c r="B157" s="31">
        <v>76.199996999999996</v>
      </c>
      <c r="D157" s="31">
        <f t="shared" si="4"/>
        <v>1.2580279332026969E-3</v>
      </c>
      <c r="E157" s="31">
        <f t="shared" si="5"/>
        <v>3.2862337804109155E-3</v>
      </c>
    </row>
    <row r="158" spans="1:5" x14ac:dyDescent="0.3">
      <c r="A158" s="31">
        <v>1435</v>
      </c>
      <c r="B158" s="31">
        <v>75.75</v>
      </c>
      <c r="D158" s="31">
        <f t="shared" si="4"/>
        <v>2.2673769197548441E-3</v>
      </c>
      <c r="E158" s="31">
        <f t="shared" si="5"/>
        <v>-5.9229789330425128E-3</v>
      </c>
    </row>
    <row r="159" spans="1:5" x14ac:dyDescent="0.3">
      <c r="A159" s="31">
        <v>1439.900024</v>
      </c>
      <c r="B159" s="31">
        <v>76.449996999999996</v>
      </c>
      <c r="D159" s="31">
        <f t="shared" si="4"/>
        <v>3.4088341883273536E-3</v>
      </c>
      <c r="E159" s="31">
        <f t="shared" si="5"/>
        <v>9.1984487442578061E-3</v>
      </c>
    </row>
    <row r="160" spans="1:5" x14ac:dyDescent="0.3">
      <c r="A160" s="31">
        <v>1474.5</v>
      </c>
      <c r="B160" s="31">
        <v>75.050003000000004</v>
      </c>
      <c r="D160" s="31">
        <f t="shared" si="4"/>
        <v>2.3745265873282111E-2</v>
      </c>
      <c r="E160" s="31">
        <f t="shared" si="5"/>
        <v>-1.8482295080914975E-2</v>
      </c>
    </row>
    <row r="161" spans="1:5" x14ac:dyDescent="0.3">
      <c r="A161" s="31">
        <v>1507.0500489999999</v>
      </c>
      <c r="B161" s="31">
        <v>73.599997999999999</v>
      </c>
      <c r="D161" s="31">
        <f t="shared" si="4"/>
        <v>2.1835180834953061E-2</v>
      </c>
      <c r="E161" s="31">
        <f t="shared" si="5"/>
        <v>-1.9509599491904124E-2</v>
      </c>
    </row>
    <row r="162" spans="1:5" x14ac:dyDescent="0.3">
      <c r="A162" s="31">
        <v>1500</v>
      </c>
      <c r="B162" s="31">
        <v>71.099997999999999</v>
      </c>
      <c r="D162" s="31">
        <f t="shared" si="4"/>
        <v>-4.6890219999825011E-3</v>
      </c>
      <c r="E162" s="31">
        <f t="shared" si="5"/>
        <v>-3.4557689881117543E-2</v>
      </c>
    </row>
    <row r="163" spans="1:5" x14ac:dyDescent="0.3">
      <c r="A163" s="31">
        <v>1507.349976</v>
      </c>
      <c r="B163" s="31">
        <v>70.900002000000001</v>
      </c>
      <c r="D163" s="31">
        <f t="shared" si="4"/>
        <v>4.8880181507934611E-3</v>
      </c>
      <c r="E163" s="31">
        <f t="shared" si="5"/>
        <v>-2.8168469329734854E-3</v>
      </c>
    </row>
    <row r="164" spans="1:5" x14ac:dyDescent="0.3">
      <c r="A164" s="31">
        <v>1519.75</v>
      </c>
      <c r="B164" s="31">
        <v>70.400002000000001</v>
      </c>
      <c r="D164" s="31">
        <f t="shared" si="4"/>
        <v>8.1927213877368097E-3</v>
      </c>
      <c r="E164" s="31">
        <f t="shared" si="5"/>
        <v>-7.0771701737388946E-3</v>
      </c>
    </row>
    <row r="165" spans="1:5" x14ac:dyDescent="0.3">
      <c r="A165" s="31">
        <v>1518.849976</v>
      </c>
      <c r="B165" s="31">
        <v>69</v>
      </c>
      <c r="D165" s="31">
        <f t="shared" si="4"/>
        <v>-5.9239388759907646E-4</v>
      </c>
      <c r="E165" s="31">
        <f t="shared" si="5"/>
        <v>-2.0086786975827796E-2</v>
      </c>
    </row>
    <row r="166" spans="1:5" x14ac:dyDescent="0.3">
      <c r="A166" s="31">
        <v>1507.599976</v>
      </c>
      <c r="B166" s="31">
        <v>72.5</v>
      </c>
      <c r="D166" s="31">
        <f t="shared" si="4"/>
        <v>-7.4344872675945828E-3</v>
      </c>
      <c r="E166" s="31">
        <f t="shared" si="5"/>
        <v>4.9480057263369716E-2</v>
      </c>
    </row>
    <row r="167" spans="1:5" x14ac:dyDescent="0.3">
      <c r="A167" s="31">
        <v>1531</v>
      </c>
      <c r="B167" s="31">
        <v>73.25</v>
      </c>
      <c r="D167" s="31">
        <f t="shared" si="4"/>
        <v>1.5402150184045643E-2</v>
      </c>
      <c r="E167" s="31">
        <f t="shared" si="5"/>
        <v>1.0291686036547506E-2</v>
      </c>
    </row>
    <row r="168" spans="1:5" x14ac:dyDescent="0.3">
      <c r="A168" s="31">
        <v>1535</v>
      </c>
      <c r="B168" s="31">
        <v>71</v>
      </c>
      <c r="D168" s="31">
        <f t="shared" si="4"/>
        <v>2.6092643636138452E-3</v>
      </c>
      <c r="E168" s="31">
        <f t="shared" si="5"/>
        <v>-3.1198370855861281E-2</v>
      </c>
    </row>
    <row r="169" spans="1:5" x14ac:dyDescent="0.3">
      <c r="A169" s="31">
        <v>1524</v>
      </c>
      <c r="B169" s="31">
        <v>72.25</v>
      </c>
      <c r="D169" s="31">
        <f t="shared" si="4"/>
        <v>-7.1919237747059932E-3</v>
      </c>
      <c r="E169" s="31">
        <f t="shared" si="5"/>
        <v>1.7452449951226207E-2</v>
      </c>
    </row>
    <row r="170" spans="1:5" x14ac:dyDescent="0.3">
      <c r="A170" s="31">
        <v>1565.349976</v>
      </c>
      <c r="B170" s="31">
        <v>72.650002000000001</v>
      </c>
      <c r="D170" s="31">
        <f t="shared" si="4"/>
        <v>2.6770968563968784E-2</v>
      </c>
      <c r="E170" s="31">
        <f t="shared" si="5"/>
        <v>5.5210905529997443E-3</v>
      </c>
    </row>
    <row r="171" spans="1:5" x14ac:dyDescent="0.3">
      <c r="A171" s="31">
        <v>1519.8000489999999</v>
      </c>
      <c r="B171" s="31">
        <v>69</v>
      </c>
      <c r="D171" s="31">
        <f t="shared" si="4"/>
        <v>-2.9530646333791981E-2</v>
      </c>
      <c r="E171" s="31">
        <f t="shared" si="5"/>
        <v>-5.1546912948282043E-2</v>
      </c>
    </row>
    <row r="172" spans="1:5" x14ac:dyDescent="0.3">
      <c r="A172" s="31">
        <v>1533.150024</v>
      </c>
      <c r="B172" s="31">
        <v>69.25</v>
      </c>
      <c r="D172" s="31">
        <f t="shared" si="4"/>
        <v>8.7456786204722064E-3</v>
      </c>
      <c r="E172" s="31">
        <f t="shared" si="5"/>
        <v>3.6166404701885148E-3</v>
      </c>
    </row>
    <row r="173" spans="1:5" x14ac:dyDescent="0.3">
      <c r="A173" s="31">
        <v>1564.5</v>
      </c>
      <c r="B173" s="31">
        <v>69.599997999999999</v>
      </c>
      <c r="D173" s="31">
        <f t="shared" si="4"/>
        <v>2.024182601169628E-2</v>
      </c>
      <c r="E173" s="31">
        <f t="shared" si="5"/>
        <v>5.0413935372933963E-3</v>
      </c>
    </row>
    <row r="174" spans="1:5" x14ac:dyDescent="0.3">
      <c r="A174" s="31">
        <v>1564.8000489999999</v>
      </c>
      <c r="B174" s="31">
        <v>72.300003000000004</v>
      </c>
      <c r="D174" s="31">
        <f t="shared" si="4"/>
        <v>1.9176748552152072E-4</v>
      </c>
      <c r="E174" s="31">
        <f t="shared" si="5"/>
        <v>3.8059632053752721E-2</v>
      </c>
    </row>
    <row r="175" spans="1:5" x14ac:dyDescent="0.3">
      <c r="A175" s="31">
        <v>1571</v>
      </c>
      <c r="B175" s="31">
        <v>74.150002000000001</v>
      </c>
      <c r="D175" s="31">
        <f t="shared" si="4"/>
        <v>3.9543076611628543E-3</v>
      </c>
      <c r="E175" s="31">
        <f t="shared" si="5"/>
        <v>2.5265924897800052E-2</v>
      </c>
    </row>
    <row r="176" spans="1:5" x14ac:dyDescent="0.3">
      <c r="A176" s="31">
        <v>1558.650024</v>
      </c>
      <c r="B176" s="31">
        <v>73.900002000000001</v>
      </c>
      <c r="D176" s="31">
        <f t="shared" si="4"/>
        <v>-7.8922818909153303E-3</v>
      </c>
      <c r="E176" s="31">
        <f t="shared" si="5"/>
        <v>-3.3772405385389258E-3</v>
      </c>
    </row>
    <row r="177" spans="1:5" x14ac:dyDescent="0.3">
      <c r="A177" s="31">
        <v>1570</v>
      </c>
      <c r="B177" s="31">
        <v>72.900002000000001</v>
      </c>
      <c r="D177" s="31">
        <f t="shared" si="4"/>
        <v>7.2555419776478428E-3</v>
      </c>
      <c r="E177" s="31">
        <f t="shared" si="5"/>
        <v>-1.3624188568300897E-2</v>
      </c>
    </row>
    <row r="178" spans="1:5" x14ac:dyDescent="0.3">
      <c r="A178" s="31">
        <v>1583.349976</v>
      </c>
      <c r="B178" s="31">
        <v>72.5</v>
      </c>
      <c r="D178" s="31">
        <f t="shared" si="4"/>
        <v>8.4672211208764378E-3</v>
      </c>
      <c r="E178" s="31">
        <f t="shared" si="5"/>
        <v>-5.5021045888252766E-3</v>
      </c>
    </row>
    <row r="179" spans="1:5" x14ac:dyDescent="0.3">
      <c r="A179" s="31">
        <v>1598</v>
      </c>
      <c r="B179" s="31">
        <v>73.550003000000004</v>
      </c>
      <c r="D179" s="31">
        <f t="shared" si="4"/>
        <v>9.2100068629899241E-3</v>
      </c>
      <c r="E179" s="31">
        <f t="shared" si="5"/>
        <v>1.4378925975395924E-2</v>
      </c>
    </row>
    <row r="180" spans="1:5" x14ac:dyDescent="0.3">
      <c r="A180" s="31">
        <v>1592</v>
      </c>
      <c r="B180" s="31">
        <v>73</v>
      </c>
      <c r="D180" s="31">
        <f t="shared" si="4"/>
        <v>-3.7617599218916845E-3</v>
      </c>
      <c r="E180" s="31">
        <f t="shared" si="5"/>
        <v>-7.5060466876337969E-3</v>
      </c>
    </row>
    <row r="181" spans="1:5" x14ac:dyDescent="0.3">
      <c r="A181" s="31">
        <v>1598</v>
      </c>
      <c r="B181" s="31">
        <v>73</v>
      </c>
      <c r="D181" s="31">
        <f t="shared" si="4"/>
        <v>3.761759921891586E-3</v>
      </c>
      <c r="E181" s="31">
        <f t="shared" si="5"/>
        <v>0</v>
      </c>
    </row>
    <row r="182" spans="1:5" x14ac:dyDescent="0.3">
      <c r="A182" s="31">
        <v>1580.9499510000001</v>
      </c>
      <c r="B182" s="31">
        <v>71.650002000000001</v>
      </c>
      <c r="D182" s="31">
        <f t="shared" si="4"/>
        <v>-1.0726946164316501E-2</v>
      </c>
      <c r="E182" s="31">
        <f t="shared" si="5"/>
        <v>-1.8666258960742456E-2</v>
      </c>
    </row>
    <row r="183" spans="1:5" x14ac:dyDescent="0.3">
      <c r="A183" s="31">
        <v>1582</v>
      </c>
      <c r="B183" s="31">
        <v>71.900002000000001</v>
      </c>
      <c r="D183" s="31">
        <f t="shared" si="4"/>
        <v>6.6396816569576952E-4</v>
      </c>
      <c r="E183" s="31">
        <f t="shared" si="5"/>
        <v>3.4831103557636228E-3</v>
      </c>
    </row>
    <row r="184" spans="1:5" x14ac:dyDescent="0.3">
      <c r="A184" s="31">
        <v>1580.5</v>
      </c>
      <c r="B184" s="31">
        <v>71</v>
      </c>
      <c r="D184" s="31">
        <f t="shared" si="4"/>
        <v>-9.4861667192677442E-4</v>
      </c>
      <c r="E184" s="31">
        <f t="shared" si="5"/>
        <v>-1.2596415502096874E-2</v>
      </c>
    </row>
    <row r="185" spans="1:5" x14ac:dyDescent="0.3">
      <c r="A185" s="31">
        <v>1579.4499510000001</v>
      </c>
      <c r="B185" s="31">
        <v>70.349997999999999</v>
      </c>
      <c r="D185" s="31">
        <f t="shared" si="4"/>
        <v>-6.6459852525032411E-4</v>
      </c>
      <c r="E185" s="31">
        <f t="shared" si="5"/>
        <v>-9.1971219101999475E-3</v>
      </c>
    </row>
    <row r="186" spans="1:5" x14ac:dyDescent="0.3">
      <c r="A186" s="31">
        <v>1584</v>
      </c>
      <c r="B186" s="31">
        <v>71.199996999999996</v>
      </c>
      <c r="D186" s="31">
        <f t="shared" si="4"/>
        <v>2.8766392439491225E-3</v>
      </c>
      <c r="E186" s="31">
        <f t="shared" si="5"/>
        <v>1.2010021151982141E-2</v>
      </c>
    </row>
    <row r="187" spans="1:5" x14ac:dyDescent="0.3">
      <c r="A187" s="31">
        <v>1564.5</v>
      </c>
      <c r="B187" s="31">
        <v>72.599997999999999</v>
      </c>
      <c r="D187" s="31">
        <f t="shared" si="4"/>
        <v>-1.2387009265434354E-2</v>
      </c>
      <c r="E187" s="31">
        <f t="shared" si="5"/>
        <v>1.9472117999443071E-2</v>
      </c>
    </row>
    <row r="188" spans="1:5" x14ac:dyDescent="0.3">
      <c r="A188" s="31">
        <v>1554.8000489999999</v>
      </c>
      <c r="B188" s="31">
        <v>77.400002000000001</v>
      </c>
      <c r="D188" s="31">
        <f t="shared" si="4"/>
        <v>-6.219332615561869E-3</v>
      </c>
      <c r="E188" s="31">
        <f t="shared" si="5"/>
        <v>6.4021912152933791E-2</v>
      </c>
    </row>
    <row r="189" spans="1:5" x14ac:dyDescent="0.3">
      <c r="A189" s="31">
        <v>1564.3000489999999</v>
      </c>
      <c r="B189" s="31">
        <v>77.349997999999999</v>
      </c>
      <c r="D189" s="31">
        <f t="shared" si="4"/>
        <v>6.0915193982638248E-3</v>
      </c>
      <c r="E189" s="31">
        <f t="shared" si="5"/>
        <v>-6.4625527289599181E-4</v>
      </c>
    </row>
    <row r="190" spans="1:5" x14ac:dyDescent="0.3">
      <c r="A190" s="31">
        <v>1589</v>
      </c>
      <c r="B190" s="31">
        <v>81.949996999999996</v>
      </c>
      <c r="D190" s="31">
        <f t="shared" si="4"/>
        <v>1.5666416645077015E-2</v>
      </c>
      <c r="E190" s="31">
        <f t="shared" si="5"/>
        <v>5.7768717419571979E-2</v>
      </c>
    </row>
    <row r="191" spans="1:5" x14ac:dyDescent="0.3">
      <c r="A191" s="31">
        <v>1581.6999510000001</v>
      </c>
      <c r="B191" s="31">
        <v>82.650002000000001</v>
      </c>
      <c r="D191" s="31">
        <f t="shared" si="4"/>
        <v>-4.6047005465993922E-3</v>
      </c>
      <c r="E191" s="31">
        <f t="shared" si="5"/>
        <v>8.5055798833096278E-3</v>
      </c>
    </row>
    <row r="192" spans="1:5" x14ac:dyDescent="0.3">
      <c r="A192" s="31">
        <v>1568.650024</v>
      </c>
      <c r="B192" s="31">
        <v>81</v>
      </c>
      <c r="D192" s="31">
        <f t="shared" si="4"/>
        <v>-8.2847948619630806E-3</v>
      </c>
      <c r="E192" s="31">
        <f t="shared" si="5"/>
        <v>-2.0165693793021251E-2</v>
      </c>
    </row>
    <row r="193" spans="1:5" x14ac:dyDescent="0.3">
      <c r="A193" s="31">
        <v>1550.150024</v>
      </c>
      <c r="B193" s="31">
        <v>80.449996999999996</v>
      </c>
      <c r="D193" s="31">
        <f t="shared" si="4"/>
        <v>-1.1863676221260493E-2</v>
      </c>
      <c r="E193" s="31">
        <f t="shared" si="5"/>
        <v>-6.8133185242896625E-3</v>
      </c>
    </row>
    <row r="194" spans="1:5" x14ac:dyDescent="0.3">
      <c r="A194" s="31">
        <v>1572</v>
      </c>
      <c r="B194" s="31">
        <v>79.150002000000001</v>
      </c>
      <c r="D194" s="31">
        <f t="shared" si="4"/>
        <v>1.3996978082258757E-2</v>
      </c>
      <c r="E194" s="31">
        <f t="shared" si="5"/>
        <v>-1.6291024552650663E-2</v>
      </c>
    </row>
    <row r="195" spans="1:5" x14ac:dyDescent="0.3">
      <c r="A195" s="31">
        <v>1607.9499510000001</v>
      </c>
      <c r="B195" s="31">
        <v>78.25</v>
      </c>
      <c r="D195" s="31">
        <f t="shared" ref="D195:D247" si="6">LN(A195/A194)</f>
        <v>2.2611351265367056E-2</v>
      </c>
      <c r="E195" s="31">
        <f t="shared" ref="E195:E247" si="7">LN(B195/B194)</f>
        <v>-1.1435982175235844E-2</v>
      </c>
    </row>
    <row r="196" spans="1:5" x14ac:dyDescent="0.3">
      <c r="A196" s="31">
        <v>1635.5</v>
      </c>
      <c r="B196" s="31">
        <v>78.75</v>
      </c>
      <c r="D196" s="31">
        <f t="shared" si="6"/>
        <v>1.6988522723919791E-2</v>
      </c>
      <c r="E196" s="31">
        <f t="shared" si="7"/>
        <v>6.3694482854799285E-3</v>
      </c>
    </row>
    <row r="197" spans="1:5" x14ac:dyDescent="0.3">
      <c r="A197" s="31">
        <v>1632</v>
      </c>
      <c r="B197" s="31">
        <v>77.699996999999996</v>
      </c>
      <c r="D197" s="31">
        <f t="shared" si="6"/>
        <v>-2.1423114543862739E-3</v>
      </c>
      <c r="E197" s="31">
        <f t="shared" si="7"/>
        <v>-1.3423058942180108E-2</v>
      </c>
    </row>
    <row r="198" spans="1:5" x14ac:dyDescent="0.3">
      <c r="A198" s="31">
        <v>1606.599976</v>
      </c>
      <c r="B198" s="31">
        <v>76.75</v>
      </c>
      <c r="D198" s="31">
        <f t="shared" si="6"/>
        <v>-1.5686126722719455E-2</v>
      </c>
      <c r="E198" s="31">
        <f t="shared" si="7"/>
        <v>-1.2301832296255777E-2</v>
      </c>
    </row>
    <row r="199" spans="1:5" x14ac:dyDescent="0.3">
      <c r="A199" s="31">
        <v>1606.349976</v>
      </c>
      <c r="B199" s="31">
        <v>76.699996999999996</v>
      </c>
      <c r="D199" s="31">
        <f t="shared" si="6"/>
        <v>-1.5562022704328373E-4</v>
      </c>
      <c r="E199" s="31">
        <f t="shared" si="7"/>
        <v>-6.517172075257814E-4</v>
      </c>
    </row>
    <row r="200" spans="1:5" x14ac:dyDescent="0.3">
      <c r="A200" s="31">
        <v>1589</v>
      </c>
      <c r="B200" s="31">
        <v>76.400002000000001</v>
      </c>
      <c r="D200" s="31">
        <f t="shared" si="6"/>
        <v>-1.0859622037573527E-2</v>
      </c>
      <c r="E200" s="31">
        <f t="shared" si="7"/>
        <v>-3.918946909295765E-3</v>
      </c>
    </row>
    <row r="201" spans="1:5" x14ac:dyDescent="0.3">
      <c r="A201" s="31">
        <v>1601.349976</v>
      </c>
      <c r="B201" s="31">
        <v>76.099997999999999</v>
      </c>
      <c r="D201" s="31">
        <f t="shared" si="6"/>
        <v>7.7421209468699851E-3</v>
      </c>
      <c r="E201" s="31">
        <f t="shared" si="7"/>
        <v>-3.9344837640540448E-3</v>
      </c>
    </row>
    <row r="202" spans="1:5" x14ac:dyDescent="0.3">
      <c r="A202" s="31">
        <v>1597.5</v>
      </c>
      <c r="B202" s="31">
        <v>76</v>
      </c>
      <c r="D202" s="31">
        <f t="shared" si="6"/>
        <v>-2.407101231896149E-3</v>
      </c>
      <c r="E202" s="31">
        <f t="shared" si="7"/>
        <v>-1.3148983000997757E-3</v>
      </c>
    </row>
    <row r="203" spans="1:5" x14ac:dyDescent="0.3">
      <c r="A203" s="31">
        <v>1626.849976</v>
      </c>
      <c r="B203" s="31">
        <v>76</v>
      </c>
      <c r="D203" s="31">
        <f t="shared" si="6"/>
        <v>1.8205707742268106E-2</v>
      </c>
      <c r="E203" s="31">
        <f t="shared" si="7"/>
        <v>0</v>
      </c>
    </row>
    <row r="204" spans="1:5" x14ac:dyDescent="0.3">
      <c r="A204" s="31">
        <v>1627.6999510000001</v>
      </c>
      <c r="B204" s="31">
        <v>75.599997999999999</v>
      </c>
      <c r="D204" s="31">
        <f t="shared" si="6"/>
        <v>5.2233029966658852E-4</v>
      </c>
      <c r="E204" s="31">
        <f t="shared" si="7"/>
        <v>-5.2770835558705485E-3</v>
      </c>
    </row>
    <row r="205" spans="1:5" x14ac:dyDescent="0.3">
      <c r="A205" s="31">
        <v>1622</v>
      </c>
      <c r="B205" s="31">
        <v>75.449996999999996</v>
      </c>
      <c r="D205" s="31">
        <f t="shared" si="6"/>
        <v>-3.5079896182663673E-3</v>
      </c>
      <c r="E205" s="31">
        <f t="shared" si="7"/>
        <v>-1.9861112780348526E-3</v>
      </c>
    </row>
    <row r="206" spans="1:5" x14ac:dyDescent="0.3">
      <c r="A206" s="31">
        <v>1645</v>
      </c>
      <c r="B206" s="31">
        <v>77.650002000000001</v>
      </c>
      <c r="D206" s="31">
        <f t="shared" si="6"/>
        <v>1.4080428524114086E-2</v>
      </c>
      <c r="E206" s="31">
        <f t="shared" si="7"/>
        <v>2.8741429898870189E-2</v>
      </c>
    </row>
    <row r="207" spans="1:5" x14ac:dyDescent="0.3">
      <c r="A207" s="31">
        <v>1641.5500489999999</v>
      </c>
      <c r="B207" s="31">
        <v>75.800003000000004</v>
      </c>
      <c r="D207" s="31">
        <f t="shared" si="6"/>
        <v>-2.0994369267109615E-3</v>
      </c>
      <c r="E207" s="31">
        <f t="shared" si="7"/>
        <v>-2.4113243125134218E-2</v>
      </c>
    </row>
    <row r="208" spans="1:5" x14ac:dyDescent="0.3">
      <c r="A208" s="31">
        <v>1648</v>
      </c>
      <c r="B208" s="31">
        <v>79.449996999999996</v>
      </c>
      <c r="D208" s="31">
        <f t="shared" si="6"/>
        <v>3.9214841966557267E-3</v>
      </c>
      <c r="E208" s="31">
        <f t="shared" si="7"/>
        <v>4.7029522996965417E-2</v>
      </c>
    </row>
    <row r="209" spans="1:5" x14ac:dyDescent="0.3">
      <c r="A209" s="31">
        <v>1690</v>
      </c>
      <c r="B209" s="31">
        <v>78.199996999999996</v>
      </c>
      <c r="D209" s="31">
        <f t="shared" si="6"/>
        <v>2.5166097447702082E-2</v>
      </c>
      <c r="E209" s="31">
        <f t="shared" si="7"/>
        <v>-1.5858246035033694E-2</v>
      </c>
    </row>
    <row r="210" spans="1:5" x14ac:dyDescent="0.3">
      <c r="A210" s="31">
        <v>1725</v>
      </c>
      <c r="B210" s="31">
        <v>77.25</v>
      </c>
      <c r="D210" s="31">
        <f t="shared" si="6"/>
        <v>2.0498521548340969E-2</v>
      </c>
      <c r="E210" s="31">
        <f t="shared" si="7"/>
        <v>-1.2222693410238423E-2</v>
      </c>
    </row>
    <row r="211" spans="1:5" x14ac:dyDescent="0.3">
      <c r="A211" s="31">
        <v>1692.4499510000001</v>
      </c>
      <c r="B211" s="31">
        <v>77</v>
      </c>
      <c r="D211" s="31">
        <f t="shared" si="6"/>
        <v>-1.9049896165006616E-2</v>
      </c>
      <c r="E211" s="31">
        <f t="shared" si="7"/>
        <v>-3.2414939241709557E-3</v>
      </c>
    </row>
    <row r="212" spans="1:5" x14ac:dyDescent="0.3">
      <c r="A212" s="31">
        <v>1698.75</v>
      </c>
      <c r="B212" s="31">
        <v>75.099997999999999</v>
      </c>
      <c r="D212" s="31">
        <f t="shared" si="6"/>
        <v>3.715532164899915E-3</v>
      </c>
      <c r="E212" s="31">
        <f t="shared" si="7"/>
        <v>-2.4984889714753621E-2</v>
      </c>
    </row>
    <row r="213" spans="1:5" x14ac:dyDescent="0.3">
      <c r="A213" s="31">
        <v>1681.9499510000001</v>
      </c>
      <c r="B213" s="31">
        <v>74.650002000000001</v>
      </c>
      <c r="D213" s="31">
        <f t="shared" si="6"/>
        <v>-9.9388810232062027E-3</v>
      </c>
      <c r="E213" s="31">
        <f t="shared" si="7"/>
        <v>-6.0099813620366621E-3</v>
      </c>
    </row>
    <row r="214" spans="1:5" x14ac:dyDescent="0.3">
      <c r="A214" s="31">
        <v>1708</v>
      </c>
      <c r="B214" s="31">
        <v>76</v>
      </c>
      <c r="D214" s="31">
        <f t="shared" si="6"/>
        <v>1.5369289906367795E-2</v>
      </c>
      <c r="E214" s="31">
        <f t="shared" si="7"/>
        <v>1.7922789509437383E-2</v>
      </c>
    </row>
    <row r="215" spans="1:5" x14ac:dyDescent="0.3">
      <c r="A215" s="31">
        <v>1690</v>
      </c>
      <c r="B215" s="31">
        <v>74</v>
      </c>
      <c r="D215" s="31">
        <f t="shared" si="6"/>
        <v>-1.0594566431396028E-2</v>
      </c>
      <c r="E215" s="31">
        <f t="shared" si="7"/>
        <v>-2.6668247082161294E-2</v>
      </c>
    </row>
    <row r="216" spans="1:5" x14ac:dyDescent="0.3">
      <c r="A216" s="31">
        <v>1673.849976</v>
      </c>
      <c r="B216" s="31">
        <v>73.349997999999999</v>
      </c>
      <c r="D216" s="31">
        <f t="shared" si="6"/>
        <v>-9.6021809555016779E-3</v>
      </c>
      <c r="E216" s="31">
        <f t="shared" si="7"/>
        <v>-8.8226158817097354E-3</v>
      </c>
    </row>
    <row r="217" spans="1:5" x14ac:dyDescent="0.3">
      <c r="A217" s="31">
        <v>1665.0500489999999</v>
      </c>
      <c r="B217" s="31">
        <v>73.449996999999996</v>
      </c>
      <c r="D217" s="31">
        <f t="shared" si="6"/>
        <v>-5.2711655393903158E-3</v>
      </c>
      <c r="E217" s="31">
        <f t="shared" si="7"/>
        <v>1.3623844533137402E-3</v>
      </c>
    </row>
    <row r="218" spans="1:5" x14ac:dyDescent="0.3">
      <c r="A218" s="31">
        <v>1650</v>
      </c>
      <c r="B218" s="31">
        <v>73.300003000000004</v>
      </c>
      <c r="D218" s="31">
        <f t="shared" si="6"/>
        <v>-9.079894527600876E-3</v>
      </c>
      <c r="E218" s="31">
        <f t="shared" si="7"/>
        <v>-2.0442119554743374E-3</v>
      </c>
    </row>
    <row r="219" spans="1:5" x14ac:dyDescent="0.3">
      <c r="A219" s="31">
        <v>1602</v>
      </c>
      <c r="B219" s="31">
        <v>71.949996999999996</v>
      </c>
      <c r="D219" s="31">
        <f t="shared" si="6"/>
        <v>-2.9522439266321726E-2</v>
      </c>
      <c r="E219" s="31">
        <f t="shared" si="7"/>
        <v>-1.8589258182545542E-2</v>
      </c>
    </row>
    <row r="220" spans="1:5" x14ac:dyDescent="0.3">
      <c r="A220" s="31">
        <v>1611</v>
      </c>
      <c r="B220" s="31">
        <v>71.599997999999999</v>
      </c>
      <c r="D220" s="31">
        <f t="shared" si="6"/>
        <v>5.6022555486697516E-3</v>
      </c>
      <c r="E220" s="31">
        <f t="shared" si="7"/>
        <v>-4.8763456041152516E-3</v>
      </c>
    </row>
    <row r="221" spans="1:5" x14ac:dyDescent="0.3">
      <c r="A221" s="31">
        <v>1622</v>
      </c>
      <c r="B221" s="31">
        <v>71.550003000000004</v>
      </c>
      <c r="D221" s="31">
        <f t="shared" si="6"/>
        <v>6.8048514983837897E-3</v>
      </c>
      <c r="E221" s="31">
        <f t="shared" si="7"/>
        <v>-6.9849810245835222E-4</v>
      </c>
    </row>
    <row r="222" spans="1:5" x14ac:dyDescent="0.3">
      <c r="A222" s="31">
        <v>1609.900024</v>
      </c>
      <c r="B222" s="31">
        <v>71.25</v>
      </c>
      <c r="D222" s="31">
        <f t="shared" si="6"/>
        <v>-7.4878755193513872E-3</v>
      </c>
      <c r="E222" s="31">
        <f t="shared" si="7"/>
        <v>-4.2017287824203976E-3</v>
      </c>
    </row>
    <row r="223" spans="1:5" x14ac:dyDescent="0.3">
      <c r="A223" s="31">
        <v>1597.849976</v>
      </c>
      <c r="B223" s="31">
        <v>70.900002000000001</v>
      </c>
      <c r="D223" s="31">
        <f t="shared" si="6"/>
        <v>-7.5131195899519384E-3</v>
      </c>
      <c r="E223" s="31">
        <f t="shared" si="7"/>
        <v>-4.9243574019337379E-3</v>
      </c>
    </row>
    <row r="224" spans="1:5" x14ac:dyDescent="0.3">
      <c r="A224" s="31">
        <v>1604.6999510000001</v>
      </c>
      <c r="B224" s="31">
        <v>73.199996999999996</v>
      </c>
      <c r="D224" s="31">
        <f t="shared" si="6"/>
        <v>4.2778321039562131E-3</v>
      </c>
      <c r="E224" s="31">
        <f t="shared" si="7"/>
        <v>3.1924918236832314E-2</v>
      </c>
    </row>
    <row r="225" spans="1:5" x14ac:dyDescent="0.3">
      <c r="A225" s="31">
        <v>1594.599976</v>
      </c>
      <c r="B225" s="31">
        <v>75.5</v>
      </c>
      <c r="D225" s="31">
        <f t="shared" si="6"/>
        <v>-6.3138866524126702E-3</v>
      </c>
      <c r="E225" s="31">
        <f t="shared" si="7"/>
        <v>3.0937276271320605E-2</v>
      </c>
    </row>
    <row r="226" spans="1:5" x14ac:dyDescent="0.3">
      <c r="A226" s="31">
        <v>1569</v>
      </c>
      <c r="B226" s="31">
        <v>75.699996999999996</v>
      </c>
      <c r="D226" s="31">
        <f t="shared" si="6"/>
        <v>-1.6184432284565928E-2</v>
      </c>
      <c r="E226" s="31">
        <f t="shared" si="7"/>
        <v>2.6454645583044042E-3</v>
      </c>
    </row>
    <row r="227" spans="1:5" x14ac:dyDescent="0.3">
      <c r="A227" s="31">
        <v>1554.900024</v>
      </c>
      <c r="B227" s="31">
        <v>74.300003000000004</v>
      </c>
      <c r="D227" s="31">
        <f t="shared" si="6"/>
        <v>-9.0272234341859364E-3</v>
      </c>
      <c r="E227" s="31">
        <f t="shared" si="7"/>
        <v>-1.8667128712720086E-2</v>
      </c>
    </row>
    <row r="228" spans="1:5" x14ac:dyDescent="0.3">
      <c r="A228" s="31">
        <v>1559.0500489999999</v>
      </c>
      <c r="B228" s="31">
        <v>76</v>
      </c>
      <c r="D228" s="31">
        <f t="shared" si="6"/>
        <v>2.6654425149586344E-3</v>
      </c>
      <c r="E228" s="31">
        <f t="shared" si="7"/>
        <v>2.2622348185767846E-2</v>
      </c>
    </row>
    <row r="229" spans="1:5" x14ac:dyDescent="0.3">
      <c r="A229" s="31">
        <v>1571.849976</v>
      </c>
      <c r="B229" s="31">
        <v>74.349997999999999</v>
      </c>
      <c r="D229" s="31">
        <f t="shared" si="6"/>
        <v>8.176561506622472E-3</v>
      </c>
      <c r="E229" s="31">
        <f t="shared" si="7"/>
        <v>-2.1949694279965615E-2</v>
      </c>
    </row>
    <row r="230" spans="1:5" x14ac:dyDescent="0.3">
      <c r="A230" s="31">
        <v>1557.1999510000001</v>
      </c>
      <c r="B230" s="31">
        <v>79.400002000000001</v>
      </c>
      <c r="D230" s="31">
        <f t="shared" si="6"/>
        <v>-9.363949050862682E-3</v>
      </c>
      <c r="E230" s="31">
        <f t="shared" si="7"/>
        <v>6.5714747435641138E-2</v>
      </c>
    </row>
    <row r="231" spans="1:5" x14ac:dyDescent="0.3">
      <c r="A231" s="31">
        <v>1544</v>
      </c>
      <c r="B231" s="31">
        <v>79.349997999999999</v>
      </c>
      <c r="D231" s="31">
        <f t="shared" si="6"/>
        <v>-8.5128536848435559E-3</v>
      </c>
      <c r="E231" s="31">
        <f t="shared" si="7"/>
        <v>-6.2997167437774657E-4</v>
      </c>
    </row>
    <row r="232" spans="1:5" x14ac:dyDescent="0.3">
      <c r="A232" s="31">
        <v>1543.5</v>
      </c>
      <c r="B232" s="31">
        <v>78.599997999999999</v>
      </c>
      <c r="D232" s="31">
        <f t="shared" si="6"/>
        <v>-3.2388664250749259E-4</v>
      </c>
      <c r="E232" s="31">
        <f t="shared" si="7"/>
        <v>-9.4967477777609371E-3</v>
      </c>
    </row>
    <row r="233" spans="1:5" x14ac:dyDescent="0.3">
      <c r="A233" s="31">
        <v>1552.6999510000001</v>
      </c>
      <c r="B233" s="31">
        <v>80.099997999999999</v>
      </c>
      <c r="D233" s="31">
        <f t="shared" si="6"/>
        <v>5.9427544869783307E-3</v>
      </c>
      <c r="E233" s="31">
        <f t="shared" si="7"/>
        <v>1.8904155115656192E-2</v>
      </c>
    </row>
    <row r="234" spans="1:5" x14ac:dyDescent="0.3">
      <c r="A234" s="31">
        <v>1527.8000489999999</v>
      </c>
      <c r="B234" s="31">
        <v>85.150002000000001</v>
      </c>
      <c r="D234" s="31">
        <f t="shared" si="6"/>
        <v>-1.6166495249672747E-2</v>
      </c>
      <c r="E234" s="31">
        <f t="shared" si="7"/>
        <v>6.1138601491135279E-2</v>
      </c>
    </row>
    <row r="235" spans="1:5" x14ac:dyDescent="0.3">
      <c r="A235" s="31">
        <v>1536.349976</v>
      </c>
      <c r="B235" s="31">
        <v>87.300003000000004</v>
      </c>
      <c r="D235" s="31">
        <f t="shared" si="6"/>
        <v>5.5806335327996757E-3</v>
      </c>
      <c r="E235" s="31">
        <f t="shared" si="7"/>
        <v>2.4936066613157715E-2</v>
      </c>
    </row>
    <row r="236" spans="1:5" x14ac:dyDescent="0.3">
      <c r="A236" s="31">
        <v>1533.3000489999999</v>
      </c>
      <c r="B236" s="31">
        <v>83.400002000000001</v>
      </c>
      <c r="D236" s="31">
        <f t="shared" si="6"/>
        <v>-1.9871503127596698E-3</v>
      </c>
      <c r="E236" s="31">
        <f t="shared" si="7"/>
        <v>-4.5702163864300982E-2</v>
      </c>
    </row>
    <row r="237" spans="1:5" x14ac:dyDescent="0.3">
      <c r="A237" s="31">
        <v>1506.6999510000001</v>
      </c>
      <c r="B237" s="31">
        <v>79.400002000000001</v>
      </c>
      <c r="D237" s="31">
        <f t="shared" si="6"/>
        <v>-1.7500511113721647E-2</v>
      </c>
      <c r="E237" s="31">
        <f t="shared" si="7"/>
        <v>-4.914993990350959E-2</v>
      </c>
    </row>
    <row r="238" spans="1:5" x14ac:dyDescent="0.3">
      <c r="A238" s="31">
        <v>1507.650024</v>
      </c>
      <c r="B238" s="31">
        <v>73</v>
      </c>
      <c r="D238" s="31">
        <f t="shared" si="6"/>
        <v>6.3036677183464377E-4</v>
      </c>
      <c r="E238" s="31">
        <f t="shared" si="7"/>
        <v>-8.4038952293615438E-2</v>
      </c>
    </row>
    <row r="239" spans="1:5" x14ac:dyDescent="0.3">
      <c r="A239" s="31">
        <v>1529</v>
      </c>
      <c r="B239" s="31">
        <v>73.25</v>
      </c>
      <c r="D239" s="31">
        <f t="shared" si="6"/>
        <v>1.4061763871389894E-2</v>
      </c>
      <c r="E239" s="31">
        <f t="shared" si="7"/>
        <v>3.4188067487854611E-3</v>
      </c>
    </row>
    <row r="240" spans="1:5" x14ac:dyDescent="0.3">
      <c r="A240" s="31">
        <v>1507.0500489999999</v>
      </c>
      <c r="B240" s="31">
        <v>72.150002000000001</v>
      </c>
      <c r="D240" s="31">
        <f t="shared" si="6"/>
        <v>-1.4459796838778337E-2</v>
      </c>
      <c r="E240" s="31">
        <f t="shared" si="7"/>
        <v>-1.5130934957269505E-2</v>
      </c>
    </row>
    <row r="241" spans="1:5" x14ac:dyDescent="0.3">
      <c r="A241" s="31">
        <v>1528.8000489999999</v>
      </c>
      <c r="B241" s="31">
        <v>72.400002000000001</v>
      </c>
      <c r="D241" s="31">
        <f t="shared" si="6"/>
        <v>1.4329015887060852E-2</v>
      </c>
      <c r="E241" s="31">
        <f t="shared" si="7"/>
        <v>3.4590140760723926E-3</v>
      </c>
    </row>
    <row r="242" spans="1:5" x14ac:dyDescent="0.3">
      <c r="A242" s="31">
        <v>1535.9499510000001</v>
      </c>
      <c r="B242" s="31">
        <v>72.25</v>
      </c>
      <c r="D242" s="31">
        <f t="shared" si="6"/>
        <v>4.6659042150281041E-3</v>
      </c>
      <c r="E242" s="31">
        <f t="shared" si="7"/>
        <v>-2.0740000234381693E-3</v>
      </c>
    </row>
    <row r="243" spans="1:5" x14ac:dyDescent="0.3">
      <c r="A243" s="31">
        <v>1518.8000489999999</v>
      </c>
      <c r="B243" s="31">
        <v>71.699996999999996</v>
      </c>
      <c r="D243" s="31">
        <f t="shared" si="6"/>
        <v>-1.1228468572413856E-2</v>
      </c>
      <c r="E243" s="31">
        <f t="shared" si="7"/>
        <v>-7.6416212279720288E-3</v>
      </c>
    </row>
    <row r="244" spans="1:5" x14ac:dyDescent="0.3">
      <c r="A244" s="31">
        <v>1532</v>
      </c>
      <c r="B244" s="31">
        <v>70.349997999999999</v>
      </c>
      <c r="D244" s="31">
        <f t="shared" si="6"/>
        <v>8.6534896805774801E-3</v>
      </c>
      <c r="E244" s="31">
        <f t="shared" si="7"/>
        <v>-1.9007950633454018E-2</v>
      </c>
    </row>
    <row r="245" spans="1:5" x14ac:dyDescent="0.3">
      <c r="A245" s="31">
        <v>1555.0500489999999</v>
      </c>
      <c r="B245" s="31">
        <v>69.300003000000004</v>
      </c>
      <c r="D245" s="31">
        <f t="shared" si="6"/>
        <v>1.4933659646934508E-2</v>
      </c>
      <c r="E245" s="31">
        <f t="shared" si="7"/>
        <v>-1.5037805645215556E-2</v>
      </c>
    </row>
    <row r="246" spans="1:5" x14ac:dyDescent="0.3">
      <c r="A246" s="31">
        <v>1554.6999510000001</v>
      </c>
      <c r="B246" s="31">
        <v>71.650002000000001</v>
      </c>
      <c r="D246" s="31">
        <f t="shared" si="6"/>
        <v>-2.2516150911097048E-4</v>
      </c>
      <c r="E246" s="31">
        <f t="shared" si="7"/>
        <v>3.3348232701748769E-2</v>
      </c>
    </row>
    <row r="247" spans="1:5" x14ac:dyDescent="0.3">
      <c r="A247" s="31">
        <v>1528</v>
      </c>
      <c r="B247" s="31">
        <v>70.75</v>
      </c>
      <c r="D247" s="31">
        <f t="shared" si="6"/>
        <v>-1.7322878711894325E-2</v>
      </c>
      <c r="E247" s="31">
        <f t="shared" si="7"/>
        <v>-1.264064566430176E-2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16</vt:i4>
      </vt:variant>
    </vt:vector>
  </HeadingPairs>
  <TitlesOfParts>
    <vt:vector size="24" baseType="lpstr">
      <vt:lpstr>Group Details</vt:lpstr>
      <vt:lpstr>HDFC Historical Data</vt:lpstr>
      <vt:lpstr>ONGC Historical Data</vt:lpstr>
      <vt:lpstr>SpiceJet Historical Data</vt:lpstr>
      <vt:lpstr>Sharpe Ratio Analysis</vt:lpstr>
      <vt:lpstr>Portfolio Data Inv D</vt:lpstr>
      <vt:lpstr>Portfolio Data Inv E</vt:lpstr>
      <vt:lpstr>Portfolio Data Inv F</vt:lpstr>
      <vt:lpstr>HDFC_Adj_Close</vt:lpstr>
      <vt:lpstr>HDFC_Return</vt:lpstr>
      <vt:lpstr>HDFC_Standardized_Data</vt:lpstr>
      <vt:lpstr>ONGC_Adj_Close</vt:lpstr>
      <vt:lpstr>ONGC_Return</vt:lpstr>
      <vt:lpstr>ONGC_Standardized_Data</vt:lpstr>
      <vt:lpstr>return_hdfc</vt:lpstr>
      <vt:lpstr>RETURN_ON_ONGC</vt:lpstr>
      <vt:lpstr>RETURN_ONGC</vt:lpstr>
      <vt:lpstr>RETURN_ONGC_1</vt:lpstr>
      <vt:lpstr>RETURN_SPICEJET1</vt:lpstr>
      <vt:lpstr>RETURNHDFC</vt:lpstr>
      <vt:lpstr>RETURNSPICEJET</vt:lpstr>
      <vt:lpstr>SJ_Adj_Close</vt:lpstr>
      <vt:lpstr>SJ_Return</vt:lpstr>
      <vt:lpstr>SJ_Standardized_Data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Priyansh Gupta</cp:lastModifiedBy>
  <dcterms:created xsi:type="dcterms:W3CDTF">2021-12-12T15:38:31Z</dcterms:created>
  <dcterms:modified xsi:type="dcterms:W3CDTF">2021-12-19T14:51:38Z</dcterms:modified>
</cp:coreProperties>
</file>